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definedNames>
    <definedName function="false" hidden="true" localSheetId="0" name="_xlnm._FilterDatabase" vbProcedure="false">Hoja1!$A$1:$P$133</definedName>
    <definedName function="false" hidden="false" localSheetId="0" name="_xlnm._FilterDatabase" vbProcedure="false">Hoja1!$A$1:$P$133</definedName>
    <definedName function="false" hidden="false" localSheetId="0" name="_xlnm._FilterDatabase_0" vbProcedure="false">Hoja1!$A$1:$P$133</definedName>
    <definedName function="false" hidden="false" localSheetId="0" name="_xlnm._FilterDatabase_0_0" vbProcedure="false">Hoja1!$A$1:$P$133</definedName>
    <definedName function="false" hidden="false" localSheetId="0" name="_xlnm._FilterDatabase_0_0_0" vbProcedure="false">Hoja1!$A$1:$P$133</definedName>
    <definedName function="false" hidden="false" localSheetId="0" name="_xlnm._FilterDatabase_0_0_0_0" vbProcedure="false">Hoja1!$A$1:$P$133</definedName>
    <definedName function="false" hidden="false" localSheetId="0" name="_xlnm._FilterDatabase_0_0_0_0_0" vbProcedure="false">Hoja1!$A$1:$P$133</definedName>
    <definedName function="false" hidden="false" localSheetId="0" name="_xlnm._FilterDatabase_0_0_0_0_0_0" vbProcedure="false">Hoja1!$A$1:$P$133</definedName>
    <definedName function="false" hidden="false" localSheetId="0" name="_xlnm._FilterDatabase_0_0_0_0_0_0_0" vbProcedure="false">Hoja1!$A$1:$P$133</definedName>
    <definedName function="false" hidden="false" localSheetId="0" name="_xlnm._FilterDatabase_0_0_0_0_0_0_0_0" vbProcedure="false">Hoja1!$A$1:$P$133</definedName>
    <definedName function="false" hidden="false" localSheetId="0" name="_xlnm._FilterDatabase_0_0_0_0_0_0_0_0_0" vbProcedure="false">Hoja1!$A$1:$O$133</definedName>
    <definedName function="false" hidden="false" localSheetId="0" name="_xlnm._FilterDatabase_0_0_0_0_0_0_0_0_0_0" vbProcedure="false">Hoja1!$A$1:$O$133</definedName>
    <definedName function="false" hidden="false" localSheetId="0" name="_xlnm._FilterDatabase_0_0_0_0_0_0_0_0_0_0_0" vbProcedure="false">Hoja1!$A$1:$O$133</definedName>
    <definedName function="false" hidden="false" localSheetId="0" name="_xlnm._FilterDatabase_0_0_0_0_0_0_0_0_0_0_0_0" vbProcedure="false">Hoja1!$A$1:$O$133</definedName>
    <definedName function="false" hidden="false" localSheetId="0" name="_xlnm._FilterDatabase_0_0_0_0_0_0_0_0_0_0_0_0_0" vbProcedure="false">Hoja1!$A$1:$O$133</definedName>
    <definedName function="false" hidden="false" localSheetId="0" name="_xlnm._FilterDatabase_0_0_0_0_0_0_0_0_0_0_0_0_0_0" vbProcedure="false">Hoja1!$A$1:$O$133</definedName>
    <definedName function="false" hidden="false" localSheetId="0" name="_xlnm._FilterDatabase_0_0_0_0_0_0_0_0_0_0_0_0_0_0_0" vbProcedure="false">Hoja1!$A$1:$O$133</definedName>
    <definedName function="false" hidden="false" localSheetId="0" name="_xlnm._FilterDatabase_0_0_0_0_0_0_0_0_0_0_0_0_0_0_0_0" vbProcedure="false">Hoja1!$A$1:$O$133</definedName>
    <definedName function="false" hidden="false" localSheetId="0" name="_xlnm._FilterDatabase_0_0_0_0_0_0_0_0_0_0_0_0_0_0_0_0_0" vbProcedure="false">Hoja1!$A$1:$O$133</definedName>
    <definedName function="false" hidden="false" localSheetId="0" name="_xlnm._FilterDatabase_0_0_0_0_0_0_0_0_0_0_0_0_0_0_0_0_0_0" vbProcedure="false">Hoja1!$A$1:$O$133</definedName>
    <definedName function="false" hidden="false" localSheetId="0" name="_xlnm._FilterDatabase_0_0_0_0_0_0_0_0_0_0_0_0_0_0_0_0_0_0_0" vbProcedure="false">Hoja1!$A$1:$O$133</definedName>
    <definedName function="false" hidden="false" localSheetId="0" name="_xlnm._FilterDatabase_0_0_0_0_0_0_0_0_0_0_0_0_0_0_0_0_0_0_0_0" vbProcedure="false">Hoja1!$A$1:$O$133</definedName>
    <definedName function="false" hidden="false" localSheetId="0" name="_xlnm._FilterDatabase_0_0_0_0_0_0_0_0_0_0_0_0_0_0_0_0_0_0_0_0_0" vbProcedure="false">Hoja1!$A$1:$O$133</definedName>
    <definedName function="false" hidden="false" localSheetId="0" name="_xlnm._FilterDatabase_0_0_0_0_0_0_0_0_0_0_0_0_0_0_0_0_0_0_0_0_0_0" vbProcedure="false">Hoja1!$A$1:$O$133</definedName>
    <definedName function="false" hidden="false" localSheetId="0" name="_xlnm._FilterDatabase_0_0_0_0_0_0_0_0_0_0_0_0_0_0_0_0_0_0_0_0_0_0_0" vbProcedure="false">Hoja1!$A$1:$O$133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<sst xmlns="http://schemas.openxmlformats.org/spreadsheetml/2006/main" count="1083" uniqueCount="614">
  <si>
    <t xml:space="preserve">orden</t>
  </si>
  <si>
    <t xml:space="preserve">tipo componente</t>
  </si>
  <si>
    <t xml:space="preserve">referencia</t>
  </si>
  <si>
    <t xml:space="preserve">Descripcion</t>
  </si>
  <si>
    <t xml:space="preserve">qty</t>
  </si>
  <si>
    <t xml:space="preserve">p_unit</t>
  </si>
  <si>
    <t xml:space="preserve">huella</t>
  </si>
  <si>
    <t xml:space="preserve">part_no_mouser</t>
  </si>
  <si>
    <t xml:space="preserve">enlace Mouser</t>
  </si>
  <si>
    <t xml:space="preserve">P_mouser</t>
  </si>
  <si>
    <t xml:space="preserve">enlace Ali Express</t>
  </si>
  <si>
    <t xml:space="preserve">P_Ali</t>
  </si>
  <si>
    <t xml:space="preserve">proveedor</t>
  </si>
  <si>
    <t xml:space="preserve">presupuesto</t>
  </si>
  <si>
    <t xml:space="preserve">comentarios</t>
  </si>
  <si>
    <t xml:space="preserve">kit omega china</t>
  </si>
  <si>
    <t xml:space="preserve">array resistencias</t>
  </si>
  <si>
    <t xml:space="preserve">RR1 - RR4</t>
  </si>
  <si>
    <t xml:space="preserve">10 kohm, bussed, 10 pin SIP</t>
  </si>
  <si>
    <t xml:space="preserve">266-10K-RC</t>
  </si>
  <si>
    <t xml:space="preserve">Mouser 266-10K-RC</t>
  </si>
  <si>
    <t xml:space="preserve">https://es.aliexpress.com/item/32840103807.html?spm=a2g0o.productlist.0.0.16a853e03gGUXA&amp;algo_pvid=623dc19a-b892-4f27-8664-da1890153f2c&amp;algo_expid=623dc19a-b892-4f27-8664-da1890153f2c-5&amp;btsid=0b0a01f815836586375218184e9618&amp;ws_ab_test=searchweb0_0,searchweb201602_,searchweb201603_</t>
  </si>
  <si>
    <t xml:space="preserve">mouser</t>
  </si>
  <si>
    <t xml:space="preserve">RR5 - RR7</t>
  </si>
  <si>
    <t xml:space="preserve">4.7 kohm, bussed, 10 pin SIP</t>
  </si>
  <si>
    <t xml:space="preserve">266-4.7K-RC</t>
  </si>
  <si>
    <t xml:space="preserve">https://www.mouser.es/ProductDetail/266-4.7K-RC</t>
  </si>
  <si>
    <t xml:space="preserve">https://es.aliexpress.com/item/32700746987.html?spm=a2g0s.9042311.0.0.274263c0Sbrn9t</t>
  </si>
  <si>
    <t xml:space="preserve">RR8</t>
  </si>
  <si>
    <t xml:space="preserve">4.7 kohm, bussed, 6 pin SIP</t>
  </si>
  <si>
    <t xml:space="preserve">264-4.7K-RC</t>
  </si>
  <si>
    <t xml:space="preserve">Mouser 264-4.7K-RC</t>
  </si>
  <si>
    <t xml:space="preserve">https://es.aliexpress.com/item/32996698903.html?spm=a2g0o.productlist.0.0.3bda6d98D0e1ET&amp;algo_pvid=5b1dabcf-3d56-45cf-baf3-13108f3ef2e1&amp;algo_expid=5b1dabcf-3d56-45cf-baf3-13108f3ef2e1-0&amp;btsid=0b0a050b15832786038791686e6c4d&amp;ws_ab_test=searchweb0_0,searchweb201602_,searchweb201603_</t>
  </si>
  <si>
    <t xml:space="preserve">RR9</t>
  </si>
  <si>
    <t xml:space="preserve">470 ohm, bussed, 6 pin SIP</t>
  </si>
  <si>
    <t xml:space="preserve">652-4606X-AP1-471LF</t>
  </si>
  <si>
    <t xml:space="preserve">https://www.mouser.es/ProductDetail/652-4606X-AP1-471LF</t>
  </si>
  <si>
    <t xml:space="preserve">https://es.aliexpress.com/item/32345186491.html?spm=a2g0o.productlist.0.0.3f2d39dcFHuwBW&amp;algo_pvid=f4a0f776-9274-40dc-b887-c500f788b1b5&amp;algo_expid=f4a0f776-9274-40dc-b887-c500f788b1b5-0&amp;btsid=0b0a119a15832793055726813efaf8&amp;ws_ab_test=searchweb0_0,searchweb201602_,searchweb201603_</t>
  </si>
  <si>
    <t xml:space="preserve">Battery Holder</t>
  </si>
  <si>
    <t xml:space="preserve">BT1</t>
  </si>
  <si>
    <t xml:space="preserve">CR2032 Battery holder</t>
  </si>
  <si>
    <t xml:space="preserve">122-2420-GR</t>
  </si>
  <si>
    <t xml:space="preserve">Mouser 122-2420-GR</t>
  </si>
  <si>
    <t xml:space="preserve">https://es.aliexpress.com/item/32949445306.html?spm=a2g0o.productlist.0.0.12884e10wsmiJb&amp;algo_pvid=4d24fc2c-cc26-42da-b15a-439e07fbc2e8&amp;algo_expid=4d24fc2c-cc26-42da-b15a-439e07fbc2e8-3&amp;btsid=0b0a050b15832795788355240e6c4b&amp;ws_ab_test=searchweb0_0,searchweb201602_,searchweb201603_</t>
  </si>
  <si>
    <t xml:space="preserve">ALI</t>
  </si>
  <si>
    <t xml:space="preserve">circuito integrado</t>
  </si>
  <si>
    <t xml:space="preserve">U1</t>
  </si>
  <si>
    <t xml:space="preserve">Z80 CPU, CMOS, 40 pin DIP - Z84C00xxPEG</t>
  </si>
  <si>
    <t xml:space="preserve">40dip600</t>
  </si>
  <si>
    <t xml:space="preserve">692-Z84C0010PEG</t>
  </si>
  <si>
    <t xml:space="preserve">Mouser 692-Z84C0010PEG</t>
  </si>
  <si>
    <t xml:space="preserve">https://es.aliexpress.com/item/32801270012.html?spm=a2g0s.9042311.0.0.274263c00vEtsR</t>
  </si>
  <si>
    <t xml:space="preserve">msxmakers</t>
  </si>
  <si>
    <t xml:space="preserve">U2</t>
  </si>
  <si>
    <t xml:space="preserve">82C55 PPI, CMOS, 40 pin DIP - CP82C55AZ</t>
  </si>
  <si>
    <t xml:space="preserve">968-CP82C55A-5Z</t>
  </si>
  <si>
    <t xml:space="preserve">Mouser 968-CP82C55A-5Z</t>
  </si>
  <si>
    <t xml:space="preserve">https://es.aliexpress.com/item/2038448339.html?spm=a2g0s.9042311.0.0.274263c0MUj0zc</t>
  </si>
  <si>
    <t xml:space="preserve">U48</t>
  </si>
  <si>
    <t xml:space="preserve">MCP6281-E/P Operational Amplifier, 8 pin DIP</t>
  </si>
  <si>
    <t xml:space="preserve">8dip300</t>
  </si>
  <si>
    <t xml:space="preserve">579-MCP6281-E/P</t>
  </si>
  <si>
    <t xml:space="preserve">https://www.mouser.es/ProductDetail/579-MCP6281-E-P</t>
  </si>
  <si>
    <t xml:space="preserve">https://es.aliexpress.com/item/4000115812231.html?spm=a2g0o.productlist.0.0.670b4cd4cObEVz&amp;algo_pvid=7dec409a-9e4c-41fa-935d-b1f6ab012c12&amp;algo_expid=7dec409a-9e4c-41fa-935d-b1f6ab012c12-7&amp;btsid=0b0a050115833612137675492e9001&amp;ws_ab_test=searchweb0_0,searchweb201602_,searchweb201603_</t>
  </si>
  <si>
    <t xml:space="preserve">U49</t>
  </si>
  <si>
    <t xml:space="preserve">LM311N, Voltage Comparator, 8 pin DIP</t>
  </si>
  <si>
    <t xml:space="preserve">926-LM311N/NOPB</t>
  </si>
  <si>
    <t xml:space="preserve">Mouser 926-LM311N-NOPB. Note U49 is optional - cassette recorder support.</t>
  </si>
  <si>
    <t xml:space="preserve">https://es.aliexpress.com/item/32969192999.html?spm=a2g0o.productlist.0.0.43b6a765jg4RK2&amp;algo_pvid=523850fc-65dc-49b8-9ff5-e04db4ee003e&amp;algo_expid=523850fc-65dc-49b8-9ff5-e04db4ee003e-0&amp;btsid=0b0a3f8115833761729195482e8acb&amp;ws_ab_test=searchweb0_0,searchweb201602_,searchweb201603_</t>
  </si>
  <si>
    <t xml:space="preserve">U7</t>
  </si>
  <si>
    <t xml:space="preserve">512 KiB SRAM, 32 pin DIP - AS6C4008</t>
  </si>
  <si>
    <t xml:space="preserve">32dip600</t>
  </si>
  <si>
    <t xml:space="preserve">913-AS6C4008-55PCN</t>
  </si>
  <si>
    <t xml:space="preserve">Mouser 913-AS6C4008-55PCN</t>
  </si>
  <si>
    <t xml:space="preserve">https://es.rs-online.com/web/p/memorias-sram/7444561/</t>
  </si>
  <si>
    <t xml:space="preserve">U12 - U14</t>
  </si>
  <si>
    <t xml:space="preserve">Simple Programmable Logic Device - ATF16V8B</t>
  </si>
  <si>
    <t xml:space="preserve">20dip300</t>
  </si>
  <si>
    <t xml:space="preserve">556-AF16V8B15PU</t>
  </si>
  <si>
    <t xml:space="preserve">Mouser 556-AF16V8B15PU</t>
  </si>
  <si>
    <t xml:space="preserve">https://es.aliexpress.com/item/4000379503162.html?spm=a2g0o.productlist.0.0.780a1455ct8XZc&amp;algo_pvid=13dc07c7-fe4b-4a74-ad3f-50a0c55adf2a&amp;algo_expid=13dc07c7-fe4b-4a74-ad3f-50a0c55adf2a-1&amp;btsid=0b0a0ad815831943822921164e0b55&amp;ws_ab_test=searchweb0_0,searchweb201602_,searchweb201603_</t>
  </si>
  <si>
    <t xml:space="preserve">https://www.mouser.es/ProductDetail/Microchip-Technology-Atmel/ATF16V8B-15PU?qs=sGAEpiMZZMutXGli8Ay4kLDnkZBmoUQEIxvmb2OX1Rs%3D</t>
  </si>
  <si>
    <t xml:space="preserve">U3</t>
  </si>
  <si>
    <r>
      <rPr>
        <sz val="10"/>
        <rFont val="Arial"/>
        <family val="2"/>
        <charset val="1"/>
      </rPr>
      <t xml:space="preserve">V9958 VDP, 64 pin DIP </t>
    </r>
    <r>
      <rPr>
        <b val="true"/>
        <sz val="10"/>
        <color rgb="FF00A800"/>
        <rFont val="Arial"/>
        <family val="2"/>
        <charset val="1"/>
      </rPr>
      <t xml:space="preserve">(OR V9938)</t>
    </r>
  </si>
  <si>
    <t xml:space="preserve">64dip600</t>
  </si>
  <si>
    <t xml:space="preserve">https://es.aliexpress.com/item/32518270037.html?spm=a2g0o.productlist.0.0.cde83960QSQxj3&amp;algo_pvid=697f098b-8e59-42a5-a02c-37aa83270854&amp;algo_expid=697f098b-8e59-42a5-a02c-37aa83270854-0&amp;btsid=0b0a187b15817852459057954e7f32&amp;ws_ab_test=searchweb0_0,searchweb201602_,searchweb201603_</t>
  </si>
  <si>
    <t xml:space="preserve">https://es.aliexpress.com/item/32518270037.html?spm=a2g0o.productlist.0.0.cde83960QSQxj3&amp;algo_pvid=697f098b-8e59-42a5-a02c-37aa83270854&amp;algo_expid=697f098b-8e59-42a5-a02c-37aa83270854-0&amp;btsid=0b0a187b15817852459057954e7f32&amp;ws_ab_test=searchweb0_0,searchwe</t>
  </si>
  <si>
    <t xml:space="preserve">U4</t>
  </si>
  <si>
    <t xml:space="preserve">YM2149 PSG, 40 pin DIP or AY-3-8910</t>
  </si>
  <si>
    <t xml:space="preserve">https://es.aliexpress.com/item/33003911312.html?spm=a2g0o.cart.0.0.3eee3c00hIF6Ui&amp;mp=1</t>
  </si>
  <si>
    <t xml:space="preserve">https://es.aliexpress.com/item/33025394698.html?spm=a2g0o.productlist.0.0.5108cda1VGXPjJ&amp;s=p&amp;ad_pvid=20200607041922844963450949100011353727_2&amp;algo_pvid=142ac910-fff9-4c0f-9255-f0a1de89fd34&amp;algo_expid=142ac910-fff9-4c0f-9255-f0a1de89fd34-1&amp;btsid=0ab6f81e15915287620714160e6bdd&amp;ws_ab_test=searchweb0_0,searchweb201602_,searchweb201603_</t>
  </si>
  <si>
    <t xml:space="preserve">U46</t>
  </si>
  <si>
    <t xml:space="preserve">Microprocessor Supervisory Circuit – ADM691A (or: MAX691, LTC691, ADM691)</t>
  </si>
  <si>
    <t xml:space="preserve">16dip300</t>
  </si>
  <si>
    <t xml:space="preserve">584-ADM691AANZ</t>
  </si>
  <si>
    <t xml:space="preserve">https://es.aliexpress.com/item/4000615902656.html?spm=a2g0o.productlist.0.0.8ba049ceVbC6FC&amp;s=p&amp;ad_pvid=2020060704343612091565771366400000119032_2&amp;algo_pvid=6c82337c-47b2-4a34-a382-b3a4cf2091f6&amp;algo_expid=6c82337c-47b2-4a34-a382-b3a4cf2091f6-1&amp;btsid=0ab6f83115915296765343841e39a0&amp;ws_ab_test=searchweb0_0,searchweb201602_,searchweb201603_</t>
  </si>
  <si>
    <t xml:space="preserve">U47</t>
  </si>
  <si>
    <t xml:space="preserve">Sony CXA1645P RGB Encoder, 24 pin DIP-400</t>
  </si>
  <si>
    <t xml:space="preserve">24dip300</t>
  </si>
  <si>
    <t xml:space="preserve">https://es.aliexpress.com/item/4000115859840.html?spm=a2g0o.productlist.0.0.25515658tLJMPY&amp;algo_pvid=c4191f82-37e4-498b-82cb-68bbab4f6c91&amp;algo_expid=c4191f82-37e4-498b-82cb-68bbab4f6c91-0&amp;btsid=0b0a0ae215831929419514365e4f56&amp;ws_ab_test=searchweb0_0,searchweb201602_,searchweb201603_</t>
  </si>
  <si>
    <t xml:space="preserve">U5</t>
  </si>
  <si>
    <t xml:space="preserve">RP5C01 RTC, 18 pin DIP</t>
  </si>
  <si>
    <t xml:space="preserve">18dip300</t>
  </si>
  <si>
    <t xml:space="preserve">https://es.aliexpress.com/item/4000115773016.html?spm=a2g0o.productlist.0.0.657d7df1s2CiVt&amp;algo_pvid=adec98c3-c08c-402d-afc0-41bfe90c1307&amp;algo_expid=adec98c3-c08c-402d-afc0-41bfe90c1307-0&amp;btsid=0b0a050b15833764544142576e6c4b&amp;ws_ab_test=searchweb0_0,searchweb201602_,searchweb201603_</t>
  </si>
  <si>
    <t xml:space="preserve">https://es.aliexpress.com/item/4000038688466.html?spm=a2g0o.productlist.0.0.192436a4VCePRY&amp;algo_pvid=82940421-ea17-4f58-b755-647010a4a296&amp;algo_expid=82940421-ea17-4f58-b755-647010a4a296-8&amp;btsid=0ab6f83a15915304419943687e1df8&amp;ws_ab_test=searchweb0_0,searchweb201602_,searchweb201603_</t>
  </si>
  <si>
    <t xml:space="preserve">https://es.aliexpress.com/item/32804941893.html?spm=a2g0o.productlist.0.0.192436a4VCePRY&amp;s=p&amp;ad_pvid=202006070447221640945690997660011438217_3&amp;algo_pvid=82940421-ea17-4f58-b755-647010a4a296&amp;algo_expid=82940421-ea17-4f58-b755-647010a4a296-2&amp;btsid=0ab6f83a15915304419943687e1df8&amp;ws_ab_test=searchweb0_0,searchweb201602_,searchweb201603_</t>
  </si>
  <si>
    <t xml:space="preserve">U6</t>
  </si>
  <si>
    <t xml:space="preserve">512 KiB Flash ROM, 32 pin DIP - SST39SF040</t>
  </si>
  <si>
    <t xml:space="preserve">804-39SF0407CPHE</t>
  </si>
  <si>
    <t xml:space="preserve">https://es.aliexpress.com/item/33025187805.html?spm=a2g0o.productlist.0.0.634f5c9f2LYREu&amp;algo_pvid=aca79a24-acb1-44c8-8167-6409e3db2cee&amp;algo_expid=aca79a24-acb1-44c8-8167-6409e3db2cee-4&amp;btsid=0b0a050115818282885173418efd56&amp;ws_ab_test=searchweb0_0,searchweb201602_,searchweb201603_</t>
  </si>
  <si>
    <t xml:space="preserve">U8 - U11</t>
  </si>
  <si>
    <t xml:space="preserve">D41464, 64K x 4 DRAM, 18 pin DIP</t>
  </si>
  <si>
    <t xml:space="preserve">https://es.aliexpress.com/item/32461951887.html?spm=a2g0o.productlist.0.0.1f17628frp3v6g&amp;algo_pvid=e7345960-1f6c-4a0b-a25a-6aebb72d4939&amp;algo_expid=e7345960-1f6c-4a0b-a25a-6aebb72d4939-2&amp;btsid=0b0a22a415833772311378293ee5b4&amp;ws_ab_test=searchweb0_0,searchweb201602_,searchweb201603_</t>
  </si>
  <si>
    <t xml:space="preserve">condensadores</t>
  </si>
  <si>
    <t xml:space="preserve">C1 - C58</t>
  </si>
  <si>
    <t xml:space="preserve">0.1 uF, MLCC, 5 mm Pitch</t>
  </si>
  <si>
    <t xml:space="preserve">594-K104K15X7RF53H5</t>
  </si>
  <si>
    <t xml:space="preserve">Mouser 594-K104K15X7RF53H5</t>
  </si>
  <si>
    <t xml:space="preserve">https://es.aliexpress.com/item/32616937320.html?spm=a2g0s.9042311.0.0.274263c0QGsDRz</t>
  </si>
  <si>
    <t xml:space="preserve">C59 - C64</t>
  </si>
  <si>
    <t xml:space="preserve">220 uF, Electrolytic</t>
  </si>
  <si>
    <t xml:space="preserve">647-UBW1E221MPD</t>
  </si>
  <si>
    <t xml:space="preserve">Mouser 647-UBW1E221MPD. Note C62 - C64 optional - RGB output support</t>
  </si>
  <si>
    <t xml:space="preserve">https://es.aliexpress.com/item/32698239033.html?spm=a2g0o.cart.0.0.7ba33c00Hh2aMh&amp;mp=1</t>
  </si>
  <si>
    <t xml:space="preserve">C65 – C67</t>
  </si>
  <si>
    <t xml:space="preserve">100 uF, 16V, Aluminum Organic Polymer </t>
  </si>
  <si>
    <t xml:space="preserve">80-A750EK476M1EAAE40</t>
  </si>
  <si>
    <t xml:space="preserve">Mouser 80-A750EK476M1EAAE40</t>
  </si>
  <si>
    <t xml:space="preserve">Incluido en los 2,26</t>
  </si>
  <si>
    <t xml:space="preserve">Incluido en los 2,40</t>
  </si>
  <si>
    <t xml:space="preserve">C71 - C77 </t>
  </si>
  <si>
    <t xml:space="preserve">10 uF, Electrolytic</t>
  </si>
  <si>
    <t xml:space="preserve">647-UPW1E100MDD1TD</t>
  </si>
  <si>
    <t xml:space="preserve">Mouser 647-UPW1E100MDD1TD. Note C72 optional - cassette recorder support.</t>
  </si>
  <si>
    <t xml:space="preserve">C78</t>
  </si>
  <si>
    <t xml:space="preserve">1 uF, Electrolytic</t>
  </si>
  <si>
    <t xml:space="preserve">710-860020672005</t>
  </si>
  <si>
    <t xml:space="preserve">Mouser 710-860020672005. Note C79 optional - cassette recorder support.</t>
  </si>
  <si>
    <t xml:space="preserve">C68 - C70 </t>
  </si>
  <si>
    <t xml:space="preserve">10 uF, MLCC, 5 mm Pitch Note C71 optional - cassette recorder support.</t>
  </si>
  <si>
    <t xml:space="preserve">810-FG28X5R1E106MR00</t>
  </si>
  <si>
    <t xml:space="preserve">https://www.mouser.es/ProductDetail/810-FG28X5R1E106MR00</t>
  </si>
  <si>
    <t xml:space="preserve">https://es.aliexpress.com/item/32886659892.html?spm=a2g0o.productlist.0.0.4f34630bqpmUT5&amp;algo_pvid=466d009d-7760-4239-b013-b767628c3973&amp;algo_expid=466d009d-7760-4239-b013-b767628c3973-13&amp;btsid=0b0a187b15833793489486170e0daf&amp;ws_ab_test=searchweb0_0,searchweb201602_,searchweb201603_</t>
  </si>
  <si>
    <t xml:space="preserve">https://www.mouser.es/ProductDetail/810-FG18X5R1E106MR06</t>
  </si>
  <si>
    <t xml:space="preserve">C79, C80 </t>
  </si>
  <si>
    <t xml:space="preserve">22 nF, MLCC, 5 mm Pitch</t>
  </si>
  <si>
    <t xml:space="preserve">810-FG28X7R1H223KNT0</t>
  </si>
  <si>
    <t xml:space="preserve">Mouser 810-FG28X7R1H223KNT0. Note C80, C81 optional - cassette recorder support.</t>
  </si>
  <si>
    <t xml:space="preserve">https://es.aliexpress.com/item/32882563906.html?spm=a2g0o.productlist.0.0.6c9a65deMp7wKF&amp;algo_pvid=9b8a1534-dda1-4b6f-91f8-ed1a0ee5a57d&amp;algo_expid=9b8a1534-dda1-4b6f-91f8-ed1a0ee5a57d-8&amp;btsid=0b0a187915834617040687233e8024&amp;ws_ab_test=searchweb0_0,searchweb201602_,searchweb201603_</t>
  </si>
  <si>
    <t xml:space="preserve">https://www.mouser.es/ProductDetail/810-FG28X7R1H223KNT0</t>
  </si>
  <si>
    <t xml:space="preserve">C81</t>
  </si>
  <si>
    <t xml:space="preserve">1.5 nF, MLCC, 5 mm Pitch</t>
  </si>
  <si>
    <t xml:space="preserve">810-FG28C0G1H152JNT0</t>
  </si>
  <si>
    <t xml:space="preserve">Mouser 810-FG28C0G1H152JNT0</t>
  </si>
  <si>
    <t xml:space="preserve">https://es.aliexpress.com/item/32831941312.html?spm=a2g0o.productlist.0.0.6cb25f1b6yUmfC&amp;algo_pvid=d8a084cf-3e2d-4730-be0c-e3d0732ac994&amp;algo_expid=d8a084cf-3e2d-4730-be0c-e3d0732ac994-1&amp;btsid=0b0a3f8115835212436016133e8343&amp;ws_ab_test=searchweb0_0,searchweb201602_,searchweb201603_</t>
  </si>
  <si>
    <t xml:space="preserve">C82 - C84 </t>
  </si>
  <si>
    <t xml:space="preserve">330 pF, MLCC, 5 mm Pitch</t>
  </si>
  <si>
    <t xml:space="preserve">80-C317C331K1G</t>
  </si>
  <si>
    <t xml:space="preserve">https://www.mouser.es/ProductDetail/80-C317C331K1G</t>
  </si>
  <si>
    <t xml:space="preserve">incluido 22nF</t>
  </si>
  <si>
    <t xml:space="preserve">C91 </t>
  </si>
  <si>
    <t xml:space="preserve">27 pF, MLCC, 5 mm Pitch optional for NTSC support</t>
  </si>
  <si>
    <t xml:space="preserve">810-FG28C0G2A270JNT0</t>
  </si>
  <si>
    <t xml:space="preserve">https://www.mouser.es/ProductDetail/810-FG28C0G2A270JNT0</t>
  </si>
  <si>
    <t xml:space="preserve">https://es.aliexpress.com/item/32834171763.html?spm=a2g0o.productlist.0.0.7c972da5na98st&amp;algo_pvid=82be0312-bfd4-4e9b-9843-9f578b8b72eb&amp;algo_expid=82be0312-bfd4-4e9b-9843-9f578b8b72eb-0&amp;btsid=0b0a187b15835202488701923e0814&amp;ws_ab_test=searchweb0_0,searchweb201602_,searchweb201603_</t>
  </si>
  <si>
    <t xml:space="preserve">18 pF, MLCC, 5 mm Pitch optional for PAL support</t>
  </si>
  <si>
    <t xml:space="preserve">80-C317C180J2G-TR</t>
  </si>
  <si>
    <t xml:space="preserve">https://www.mouser.es/ProductDetail/80-C317C180J2G-TR</t>
  </si>
  <si>
    <t xml:space="preserve">C85 </t>
  </si>
  <si>
    <t xml:space="preserve">47 pF, MLCC, 5 mm Pitch</t>
  </si>
  <si>
    <t xml:space="preserve">810-FG28C0G1H470JNT0</t>
  </si>
  <si>
    <t xml:space="preserve">Mouser 810-FG28C0G1H470JNT0</t>
  </si>
  <si>
    <t xml:space="preserve">https://www.mouser.es/ProductDetail/810-FG28C0G1H470JNT6</t>
  </si>
  <si>
    <t xml:space="preserve">C86, C87 </t>
  </si>
  <si>
    <t xml:space="preserve">33 pF, MLCC, 5 mm Pitch</t>
  </si>
  <si>
    <t xml:space="preserve">810-FG28C0G1H330JNT0</t>
  </si>
  <si>
    <t xml:space="preserve">Mouser 810-FG28C0G1H330JNT0</t>
  </si>
  <si>
    <t xml:space="preserve">C92, C93</t>
  </si>
  <si>
    <t xml:space="preserve">22 pF, MLCC, 5 mm Pitch</t>
  </si>
  <si>
    <t xml:space="preserve">810-FG28C0G1H220JNT6</t>
  </si>
  <si>
    <t xml:space="preserve">https://www.mouser.es/ProductDetail/810-FG28C0G1H220JNT6</t>
  </si>
  <si>
    <t xml:space="preserve">C94</t>
  </si>
  <si>
    <t xml:space="preserve">4.7 pF, MLCC, 5 mm Pitch</t>
  </si>
  <si>
    <t xml:space="preserve">810-FG28C0G1H4R7CNT0</t>
  </si>
  <si>
    <t xml:space="preserve">Mouser 810-FG28C0G1H4R7CNT0</t>
  </si>
  <si>
    <t xml:space="preserve">https://www.aliexpress.com/item/32866347974.html?spm=a2g0o.cart.0.0.22d33c00WATNSh&amp;mp=1</t>
  </si>
  <si>
    <t xml:space="preserve">C88 - C90 </t>
  </si>
  <si>
    <t xml:space="preserve">30 pF, Trim Capactiors, 5 mm Pitch</t>
  </si>
  <si>
    <t xml:space="preserve">659-GKG30015</t>
  </si>
  <si>
    <t xml:space="preserve">Mouser 659-GKG30015</t>
  </si>
  <si>
    <t xml:space="preserve">https://es.aliexpress.com/item/32322156788.html?spm=a2g0o.cart.0.0.57203c00x0oZqG&amp;mp=1</t>
  </si>
  <si>
    <t xml:space="preserve">https://es.aliexpress.com/item/32887483199.html?spm=a2g0o.productlist.0.0.59372f85VWoeAV&amp;s=p&amp;ad_pvid=202006070501502866994471733480002326835_2&amp;algo_pvid=41d94bf0-d301-4432-a2b7-66a525d3002c&amp;algo_expid=41d94bf0-d301-4432-a2b7-66a525d3002c-1&amp;btsid=0ab6d69515915313102075472e79be&amp;ws_ab_test=searchweb0_0,searchweb201602_,searchweb201603_</t>
  </si>
  <si>
    <t xml:space="preserve">conectores</t>
  </si>
  <si>
    <t xml:space="preserve">J10</t>
  </si>
  <si>
    <t xml:space="preserve">8 pin macho (comprar 10 tiras macho y hembra)</t>
  </si>
  <si>
    <t xml:space="preserve">571-6404568</t>
  </si>
  <si>
    <t xml:space="preserve">Mouser 571-6404568</t>
  </si>
  <si>
    <t xml:space="preserve">https://es.aliexpress.com/item/32693971257.html?spm=a2g0o.productlist.0.0.7f8e27068J36GY&amp;algo_pvid=a70d1129-740a-4546-9e16-dc30a0089414&amp;algo_expid=a70d1129-740a-4546-9e16-dc30a0089414-2&amp;btsid=0b0a01f815835238123025793e9620&amp;ws_ab_test=searchweb0_0,searchweb201602_,searchweb201603_</t>
  </si>
  <si>
    <t xml:space="preserve">https://es.aliexpress.com/item/33012665900.html?spm=a2g0o.productlist.0.0.135d6eebWdUc00&amp;algo_pvid=051a154d-e090-4ba6-9c77-034701071b58&amp;algo_expid=051a154d-e090-4ba6-9c77-034701071b58-10&amp;btsid=0ab50f6115915468787126886e4a4e&amp;ws_ab_test=searchweb0_0,searchweb201602_,searchweb201603_</t>
  </si>
  <si>
    <t xml:space="preserve">J10b</t>
  </si>
  <si>
    <t xml:space="preserve">8 pin hembra para enchufar</t>
  </si>
  <si>
    <t xml:space="preserve">?????</t>
  </si>
  <si>
    <t xml:space="preserve">incluido en 2,58</t>
  </si>
  <si>
    <t xml:space="preserve">J11</t>
  </si>
  <si>
    <t xml:space="preserve">2x8 pin header, shrouded</t>
  </si>
  <si>
    <t xml:space="preserve">710-61201621721</t>
  </si>
  <si>
    <t xml:space="preserve">https://www.mouser.es/ProductDetail/710-61201621621</t>
  </si>
  <si>
    <t xml:space="preserve">J12</t>
  </si>
  <si>
    <t xml:space="preserve">2x20 pin socket</t>
  </si>
  <si>
    <t xml:space="preserve">517-929852-01-20-RB</t>
  </si>
  <si>
    <t xml:space="preserve">Mouser 517-929852-01-20-RB</t>
  </si>
  <si>
    <t xml:space="preserve">J13 </t>
  </si>
  <si>
    <t xml:space="preserve">2x2 pin header Note: Optional /RESET and /NMI header</t>
  </si>
  <si>
    <t xml:space="preserve">Note: Optional /RESET and /NMI header</t>
  </si>
  <si>
    <t xml:space="preserve">J14 </t>
  </si>
  <si>
    <t xml:space="preserve">1x13 pin header Note: Optional Color Bus header</t>
  </si>
  <si>
    <t xml:space="preserve">Note: Optional Color Bus header</t>
  </si>
  <si>
    <t xml:space="preserve">J7, J8</t>
  </si>
  <si>
    <t xml:space="preserve">Sub-D DE9M, Right Angle, PCB mount</t>
  </si>
  <si>
    <t xml:space="preserve">523-L717SDE09P1ACH3R</t>
  </si>
  <si>
    <t xml:space="preserve">Mouser 523-L717SDE09P1ACH3R</t>
  </si>
  <si>
    <t xml:space="preserve">https://es.aliexpress.com/item/32845329350.html?spm=a2g0o.productlist.0.0.67d17b39fTUeIW&amp;algo_pvid=bd00c422-5218-437e-a520-e3e877a12b39&amp;algo_expid=bd00c422-5218-437e-a520-e3e877a12b39-4&amp;btsid=0b0a119a15835254437366938ef000&amp;ws_ab_test=searchweb0_0,searchweb201602_,searchweb201603_</t>
  </si>
  <si>
    <t xml:space="preserve">J1</t>
  </si>
  <si>
    <t xml:space="preserve">DC Power Jack, 2mm</t>
  </si>
  <si>
    <t xml:space="preserve">806-KLDX-0202-A</t>
  </si>
  <si>
    <t xml:space="preserve">Mouser 806-KLDX-0202-A</t>
  </si>
  <si>
    <t xml:space="preserve">https://es.aliexpress.com/item/4000571163872.html?spm=a2g0o.productlist.0.0.21e85876vRUFSQ&amp;algo_pvid=040fa404-66e2-428e-9d5c-c1da401fb2ae&amp;algo_expid=040fa404-66e2-428e-9d5c-c1da401fb2ae-0&amp;btsid=0b0a01f815835233911436382e9620&amp;ws_ab_test=searchweb0_0,searchweb201602_,searchweb201603_</t>
  </si>
  <si>
    <t xml:space="preserve">J3 </t>
  </si>
  <si>
    <t xml:space="preserve">RCA Phono connector, white</t>
  </si>
  <si>
    <t xml:space="preserve">490-RCJ-013</t>
  </si>
  <si>
    <t xml:space="preserve">Mouser 490-RCJ-012</t>
  </si>
  <si>
    <t xml:space="preserve">https://www.aliexpress.com/item/32872668581.html?spm=a2g0o.cart.0.0.20b53c00Reki6n&amp;mp=1</t>
  </si>
  <si>
    <t xml:space="preserve">J2</t>
  </si>
  <si>
    <t xml:space="preserve">RCA Phono connector, Yellow</t>
  </si>
  <si>
    <t xml:space="preserve">490-RCJ-014</t>
  </si>
  <si>
    <t xml:space="preserve">Mouser 490-RCJ-014</t>
  </si>
  <si>
    <t xml:space="preserve">J4</t>
  </si>
  <si>
    <t xml:space="preserve">Mini DIN 4-pos, Right Angle, PCB mount</t>
  </si>
  <si>
    <t xml:space="preserve">490-MD-40SM</t>
  </si>
  <si>
    <t xml:space="preserve">Mouser 490-MD-40SM</t>
  </si>
  <si>
    <t xml:space="preserve">https://es.aliexpress.com/item/4000475293977.html?spm=a2g0o.productlist.0.0.6d737085SxEZsn&amp;algo_pvid=5ec0248f-1639-46c1-9261-55626ac9af90&amp;algo_expid=5ec0248f-1639-46c1-9261-55626ac9af90-38&amp;btsid=0b0a119a15835248098708003eefbb&amp;ws_ab_test=searchweb0_0,searchweb201602_,searchweb201603_</t>
  </si>
  <si>
    <t xml:space="preserve">J5, J6</t>
  </si>
  <si>
    <t xml:space="preserve">DIN 8-pos, Right Angle, PCB mount (8P DS-8-101 270 deg)</t>
  </si>
  <si>
    <t xml:space="preserve">490-SDF-80J</t>
  </si>
  <si>
    <t xml:space="preserve">Mouser 490-MD-80SM. Note J5 is optional - RGB support; J6 is optional - cassette recorder support.</t>
  </si>
  <si>
    <t xml:space="preserve">https://es.aliexpress.com/item/32981543684.html?spm=a2g0o.cart.0.0.7ffd3c00Ctv7sV&amp;mp=1</t>
  </si>
  <si>
    <t xml:space="preserve">J9 </t>
  </si>
  <si>
    <t xml:space="preserve">Micro Ribbon 14-pos, Female, Right Angle, PCB (J9 optional - printer port) </t>
  </si>
  <si>
    <t xml:space="preserve">636-112-014-213R001</t>
  </si>
  <si>
    <t xml:space="preserve">https://www.mouser.es/ProductDetail/636-112-014-213R001</t>
  </si>
  <si>
    <t xml:space="preserve">SLOT1</t>
  </si>
  <si>
    <t xml:space="preserve">50 pin card edge connector msx slot</t>
  </si>
  <si>
    <t xml:space="preserve">571-5530843-5</t>
  </si>
  <si>
    <t xml:space="preserve">https://es.aliexpress.com/item/33029711948.html?spm=a2g0s.9042311.0.0.274263c0fu5kBa</t>
  </si>
  <si>
    <t xml:space="preserve">SLOT2</t>
  </si>
  <si>
    <t xml:space="preserve">50 pin card edge right angle optional replacement</t>
  </si>
  <si>
    <t xml:space="preserve">https://es.aliexpress.com/item/33029458127.html?spm=a2g0o.detail.0.0.ef765b4aw6Yus4&amp;gps-id=pcDetailCartBuyAlsoBuy&amp;scm=1007.12908.140317.0&amp;scm_id=1007.12908.140317.0&amp;scm-url=1007.12908.140317.0&amp;pvid=810dc53d-7d6e-4d0b-a9c1-177747bc966f</t>
  </si>
  <si>
    <t xml:space="preserve">diodo</t>
  </si>
  <si>
    <t xml:space="preserve">D1</t>
  </si>
  <si>
    <t xml:space="preserve">1N4148  Note D1 is optional - cassette recorder support.</t>
  </si>
  <si>
    <t xml:space="preserve">512-1N4148</t>
  </si>
  <si>
    <t xml:space="preserve">https://www.mouser.es/ProductDetail/512-1N4148</t>
  </si>
  <si>
    <t xml:space="preserve">https://www.aliexpress.com/item/32958352035.html?spm=a2g0o.cart.0.0.5ab33c00KcRw3m&amp;mp=1</t>
  </si>
  <si>
    <t xml:space="preserve">fuente DC-DC</t>
  </si>
  <si>
    <t xml:space="preserve">mini DC-DC</t>
  </si>
  <si>
    <t xml:space="preserve">eletechsup DD1718PA +-12V miniDC Step-up Boost conv. module</t>
  </si>
  <si>
    <t xml:space="preserve">https://es.aliexpress.com/item/32789671683.html?spm=a2g0s.9042311.0.0.117263c0zwFU3G</t>
  </si>
  <si>
    <t xml:space="preserve">PCB</t>
  </si>
  <si>
    <t xml:space="preserve">pcb adaptor para mini dc-dc</t>
  </si>
  <si>
    <t xml:space="preserve">pcbmanufacturer</t>
  </si>
  <si>
    <t xml:space="preserve">https://msxmakers.design.com</t>
  </si>
  <si>
    <t xml:space="preserve">inductancia</t>
  </si>
  <si>
    <t xml:space="preserve">L1</t>
  </si>
  <si>
    <t xml:space="preserve">68 uH, axial</t>
  </si>
  <si>
    <t xml:space="preserve">542-78F680-RC</t>
  </si>
  <si>
    <t xml:space="preserve">https://es.aliexpress.com/item/4000041972450.html?spm=a2g0s.9042311.0.0.274263c0cxnfBs</t>
  </si>
  <si>
    <t xml:space="preserve">L2, L3 </t>
  </si>
  <si>
    <t xml:space="preserve">5.6 uH, axial </t>
  </si>
  <si>
    <t xml:space="preserve">542-78F5R6J-RC</t>
  </si>
  <si>
    <t xml:space="preserve">interruptores</t>
  </si>
  <si>
    <t xml:space="preserve">no ref</t>
  </si>
  <si>
    <t xml:space="preserve">AC 250V 3A 2 Pin/ME/SPST Snap en Mini barco interruptor basculante</t>
  </si>
  <si>
    <t xml:space="preserve">https://es.rs-online.com/web/p/products/8411420/</t>
  </si>
  <si>
    <t xml:space="preserve">https://es.aliexpress.com/item/4000156353365.html?spm=a2g0o.productlist.0.0.601b437fJ1JE19&amp;algo_pvid=463d1e4d-55bc-4804-b007-9dee3a647fd1&amp;algo_expid=463d1e4d-55bc-4804-b007-9dee3a647fd1-24&amp;btsid=0ab6d67915915495391955499e6ec5&amp;ws_ab_test=searchweb0_0,searchweb201602_,searchweb201603_</t>
  </si>
  <si>
    <t xml:space="preserve">Jumper</t>
  </si>
  <si>
    <t xml:space="preserve">JP1, JP2, JP10-J12</t>
  </si>
  <si>
    <t xml:space="preserve">2 pin header</t>
  </si>
  <si>
    <t xml:space="preserve">649-78229-102HLF</t>
  </si>
  <si>
    <t xml:space="preserve">Mouser 649-78229-102HLF</t>
  </si>
  <si>
    <t xml:space="preserve">JP3 – JP9</t>
  </si>
  <si>
    <t xml:space="preserve">Wire link</t>
  </si>
  <si>
    <t xml:space="preserve">osciladores/cristales</t>
  </si>
  <si>
    <t xml:space="preserve">Y1</t>
  </si>
  <si>
    <t xml:space="preserve">21.477270 MHz</t>
  </si>
  <si>
    <t xml:space="preserve">695-HC49US-214-U</t>
  </si>
  <si>
    <t xml:space="preserve">Mouser 695-HC49US-214-U</t>
  </si>
  <si>
    <t xml:space="preserve">https://es.aliexpress.com/item/1198764825.html?spm=a2g0o.cart.0.0.29e53c00L2QtBx&amp;mp=1</t>
  </si>
  <si>
    <t xml:space="preserve">Y2</t>
  </si>
  <si>
    <t xml:space="preserve">32768 Hz</t>
  </si>
  <si>
    <t xml:space="preserve">520-TFC3X8-X</t>
  </si>
  <si>
    <t xml:space="preserve">https://www.mouser.es/ProductDetail/520-TFC3X8-X</t>
  </si>
  <si>
    <t xml:space="preserve">https://es.aliexpress.com/item/32950588567.html?spm=a2g0o.productlist.0.0.57d17acaySF0Ng&amp;algo_pvid=73e12017-6c27-4fe9-ace3-097a6f75a18c&amp;algo_expid=73e12017-6c27-4fe9-ace3-097a6f75a18c-1&amp;btsid=0b0a182b15835769975947802ec609&amp;ws_ab_test=searchweb0_0,searchweb201602_,searchweb201603_</t>
  </si>
  <si>
    <t xml:space="preserve">Y3</t>
  </si>
  <si>
    <t xml:space="preserve">4.433618 MHz</t>
  </si>
  <si>
    <t xml:space="preserve">520-HCU443-20X</t>
  </si>
  <si>
    <t xml:space="preserve">Mouser 520-HCU443-20X. Note Y3 is optional - PAL support.</t>
  </si>
  <si>
    <t xml:space="preserve">otros</t>
  </si>
  <si>
    <t xml:space="preserve">F1 </t>
  </si>
  <si>
    <t xml:space="preserve">750 mA, radial, 5 mm pitch </t>
  </si>
  <si>
    <t xml:space="preserve">576-06R075BU</t>
  </si>
  <si>
    <t xml:space="preserve">https://www.mouser.es/ProductDetail/576-06R075BU</t>
  </si>
  <si>
    <t xml:space="preserve">https://es.aliexpress.com/item/32692540644.html?spm=a2g0s.9042311.0.0.274263c0fu5kBa</t>
  </si>
  <si>
    <t xml:space="preserve">OMEGA</t>
  </si>
  <si>
    <t xml:space="preserve">Omega Mainboard PCB - Version 1.3 beta EU</t>
  </si>
  <si>
    <t xml:space="preserve">puertas</t>
  </si>
  <si>
    <t xml:space="preserve">U15 - U18</t>
  </si>
  <si>
    <t xml:space="preserve">4-by-4 Register File - 74HC670, 16 pin DIP</t>
  </si>
  <si>
    <t xml:space="preserve">595-CD74HC670E</t>
  </si>
  <si>
    <t xml:space="preserve">Mouser 595-CD74HC670E</t>
  </si>
  <si>
    <t xml:space="preserve">https://es.aliexpress.com/item/4000617321381.html?spm=a2g0o.productlist.0.0.47052b86jPYZKr&amp;algo_pvid=032259e4-b9a6-4f35-83c3-96b3f4e37a72&amp;algo_expid=032259e4-b9a6-4f35-83c3-96b3f4e37a72-1&amp;btsid=0b0a050115822872166033807ecae6&amp;ws_ab_test=searchweb0_0,searchweb201602_,searchweb201603_</t>
  </si>
  <si>
    <t xml:space="preserve">LS</t>
  </si>
  <si>
    <t xml:space="preserve">U25, U26</t>
  </si>
  <si>
    <t xml:space="preserve">74F245, 20 pin DIP</t>
  </si>
  <si>
    <t xml:space="preserve">595-SN74F245N</t>
  </si>
  <si>
    <t xml:space="preserve">https://www.mouser.es/ProductDetail/Texas-Instruments/SN74AHCT245N?qs=sGAEpiMZZMs9F6aVvY09btkPv7nrVS6TOCC0tbdjPA0%3D</t>
  </si>
  <si>
    <t xml:space="preserve">https://www.aliexpress.com/item/4000115637391.html?spm=a2g0o.cart.0.0.80783c00NDf8KY&amp;mp=1</t>
  </si>
  <si>
    <t xml:space="preserve">U42</t>
  </si>
  <si>
    <t xml:space="preserve">74LS07, 14 pin DIP</t>
  </si>
  <si>
    <t xml:space="preserve">14dip300</t>
  </si>
  <si>
    <t xml:space="preserve">595-SN74LS07N</t>
  </si>
  <si>
    <t xml:space="preserve">Mouser 595-SN74LS07N</t>
  </si>
  <si>
    <t xml:space="preserve">https://es.aliexpress.com/item/32841950498.html?spm=a2g0o.productlist.0.0.21cd1e62pvrpou&amp;algo_pvid=c4a4a23e-c2d7-4427-b50f-a712addaba86&amp;algo_expid=c4a4a23e-c2d7-4427-b50f-a712addaba86-19&amp;btsid=0b0a3f8115824949903283437e7f90&amp;ws_ab_test=searchweb0_0,searchweb201602_,searchweb201603_</t>
  </si>
  <si>
    <t xml:space="preserve">U19 - U21</t>
  </si>
  <si>
    <t xml:space="preserve">74F541, 20 pin DIP</t>
  </si>
  <si>
    <t xml:space="preserve">595-SN74F541N</t>
  </si>
  <si>
    <t xml:space="preserve">Mouser 595-SN74F541N</t>
  </si>
  <si>
    <t xml:space="preserve">https://es.aliexpress.com/item/4000301336601.html?spm=a2g0o.productlist.0.0.2c1b40d3MUEHWw&amp;algo_pvid=3a149c94-c129-4be4-a8d9-d60ff4f07b83&amp;algo_expid=3a149c94-c129-4be4-a8d9-d60ff4f07b83-0&amp;btsid=0b0a0ae215822878627852992e5488&amp;ws_ab_test=searchweb0_0,searchweb201602_,searchweb201603_</t>
  </si>
  <si>
    <t xml:space="preserve">U22</t>
  </si>
  <si>
    <t xml:space="preserve">74HCT540, 20 pin DIP</t>
  </si>
  <si>
    <t xml:space="preserve">595-SN74HCT540N</t>
  </si>
  <si>
    <t xml:space="preserve">Mouser 595-SN74HCT540N</t>
  </si>
  <si>
    <t xml:space="preserve">https://es.aliexpress.com/item/4000115524877.html?spm=a2g0o.cart.0.0.35a23c00L1KqDQ&amp;mp=1</t>
  </si>
  <si>
    <t xml:space="preserve">HC</t>
  </si>
  <si>
    <t xml:space="preserve">U23, U24</t>
  </si>
  <si>
    <t xml:space="preserve">74HCT273, 20 pin DIP. Note U24 is optional - printer port support.</t>
  </si>
  <si>
    <t xml:space="preserve">595-SN74HCT273N</t>
  </si>
  <si>
    <t xml:space="preserve">Mouser 595-SN74HCT273N. Note U24 is optional - printer port support.</t>
  </si>
  <si>
    <t xml:space="preserve">https://es.aliexpress.com/item/4000460128259.html?spm=a2g0o.productlist.0.0.6c8a245f0SrDIZ&amp;s=p&amp;algo_pvid=e2700a76-d053-47bb-869d-bcb94327fae4&amp;algo_expid=e2700a76-d053-47bb-869d-bcb94327fae4-9&amp;btsid=0be3746c15824620700718826ed07a&amp;ws_ab_test=searchweb0_0,searchweb201602_,searchweb201603_</t>
  </si>
  <si>
    <t xml:space="preserve">U27</t>
  </si>
  <si>
    <t xml:space="preserve">74HCT175, 16 pin DIP</t>
  </si>
  <si>
    <t xml:space="preserve">595-CD74HCT175E</t>
  </si>
  <si>
    <t xml:space="preserve">Mouser 595-CD74HCT175E</t>
  </si>
  <si>
    <t xml:space="preserve">https://es.aliexpress.com/item/33035201160.html?spm=a219c.12010615.8148356.1.4f0e752e1XLxK4</t>
  </si>
  <si>
    <t xml:space="preserve">U28, U29</t>
  </si>
  <si>
    <t xml:space="preserve">74HCT157, 16 pin DIP</t>
  </si>
  <si>
    <t xml:space="preserve">595-SN74HCT157N</t>
  </si>
  <si>
    <t xml:space="preserve">Mouser 595-SN74HCT157N</t>
  </si>
  <si>
    <t xml:space="preserve">https://es.aliexpress.com/item/33035444053.html?spm=a219c.12010615.8148356.2.471d24600n1bxJ</t>
  </si>
  <si>
    <t xml:space="preserve">U30, U31</t>
  </si>
  <si>
    <t xml:space="preserve">74HCT153, 16 pin DIP</t>
  </si>
  <si>
    <t xml:space="preserve">595-CD74HCT153E</t>
  </si>
  <si>
    <t xml:space="preserve">Mouser 595-CD74HCT153E</t>
  </si>
  <si>
    <t xml:space="preserve">https://es.aliexpress.com/item/4000115633941.html?spm=a219c.12010615.8148356.1.84725f9f1OhQel</t>
  </si>
  <si>
    <t xml:space="preserve">U32</t>
  </si>
  <si>
    <t xml:space="preserve">74AHCT138, 16 pin DIP</t>
  </si>
  <si>
    <t xml:space="preserve">595-SN74AHCT138N</t>
  </si>
  <si>
    <t xml:space="preserve">https://www.mouser.es/ProductDetail/595-SN74AHCT138N</t>
  </si>
  <si>
    <t xml:space="preserve">https://es.aliexpress.com/item/4000115600745.html?spm=a219c.12010615.8148356.3.368a3863QV51CX</t>
  </si>
  <si>
    <t xml:space="preserve">U33</t>
  </si>
  <si>
    <t xml:space="preserve">74AHCT125, 14 pin DIP. Note U33 is optional - printer port support.</t>
  </si>
  <si>
    <t xml:space="preserve">595-SN74AHCT125N</t>
  </si>
  <si>
    <t xml:space="preserve">https://www.mouser.es/ProductDetail/595-SN74AHCT125N</t>
  </si>
  <si>
    <t xml:space="preserve">https://es.aliexpress.com/item/32829396575.html?spm=a2g0o.productlist.0.0.6e37d89cuu0GTl&amp;algo_pvid=5596ed9c-3ff8-4dd5-b89c-9f8a7784ac9c&amp;algo_expid=5596ed9c-3ff8-4dd5-b89c-9f8a7784ac9c-0&amp;btsid=0b0a22a415824706093506053eee27&amp;ws_ab_test=searchweb0_0,searchweb201602_,searchweb201603_</t>
  </si>
  <si>
    <t xml:space="preserve">U34 - U36</t>
  </si>
  <si>
    <t xml:space="preserve">Dual Flip Flop - 74HCT74, 14 pin DIP</t>
  </si>
  <si>
    <t xml:space="preserve">595-SN74HCT74N</t>
  </si>
  <si>
    <t xml:space="preserve">Mouser 595-SN74HCT74N</t>
  </si>
  <si>
    <t xml:space="preserve">https://es.aliexpress.com/item/4000115702467.html?spm=a219c.12010615.8148356.1.645b7008qmvDAw</t>
  </si>
  <si>
    <t xml:space="preserve">U37 - U39</t>
  </si>
  <si>
    <t xml:space="preserve">74AHCT32, 14 pin DIP</t>
  </si>
  <si>
    <t xml:space="preserve">595-SN74AHCT32N</t>
  </si>
  <si>
    <t xml:space="preserve">https://www.mouser.es/ProductDetail/595-SN74AHCT32N</t>
  </si>
  <si>
    <t xml:space="preserve">https://es.aliexpress.com/item/4000115583942.html?spm=a219c.12010615.8148356.1.265f1edblv1PGX</t>
  </si>
  <si>
    <t xml:space="preserve">U40, U41</t>
  </si>
  <si>
    <t xml:space="preserve">74HCT30, 14 pin DIP</t>
  </si>
  <si>
    <t xml:space="preserve">595-CD74HCT30E</t>
  </si>
  <si>
    <t xml:space="preserve">Mouser 595-CD74HCT30E</t>
  </si>
  <si>
    <t xml:space="preserve">https://es.aliexpress.com/store/718163/search?SearchText=74hc30</t>
  </si>
  <si>
    <t xml:space="preserve">U43</t>
  </si>
  <si>
    <t xml:space="preserve">74HCT04, 14 pin DIP</t>
  </si>
  <si>
    <t xml:space="preserve">595-SN74HCT04N</t>
  </si>
  <si>
    <t xml:space="preserve">Mouser 595-SN74HCT04N. Note U43 is optional - PAL support.</t>
  </si>
  <si>
    <t xml:space="preserve">https://es.aliexpress.com/item/32820456780.html?spm=a2g0o.productlist.0.0.5f682162Tt7iTa&amp;algo_pvid=4b5b3327-9dd4-4669-b96b-7899795f7ce4&amp;algo_expid=4b5b3327-9dd4-4669-b96b-7899795f7ce4-2&amp;btsid=0b0a0ac215824979905392382ee81e&amp;ws_ab_test=searchweb0_0,searchweb201602_,searchweb201603_</t>
  </si>
  <si>
    <t xml:space="preserve">U44</t>
  </si>
  <si>
    <t xml:space="preserve">74AHCT02, 14 pin DIP</t>
  </si>
  <si>
    <t xml:space="preserve">595-SN74AHCT02N</t>
  </si>
  <si>
    <t xml:space="preserve">https://www.mouser.es/ProductDetail/595-SN74AHCT02N</t>
  </si>
  <si>
    <t xml:space="preserve">https://es.aliexpress.com/item/4000115620340.html?spm=a2g0o.cart.0.0.b6483c00fcwvvZ&amp;mp=1</t>
  </si>
  <si>
    <t xml:space="preserve">U45</t>
  </si>
  <si>
    <t xml:space="preserve">74HCT00, 14 pin DIP</t>
  </si>
  <si>
    <t xml:space="preserve">595-SN74HCT00N</t>
  </si>
  <si>
    <t xml:space="preserve">Mouser 595-SN74HCT00N</t>
  </si>
  <si>
    <t xml:space="preserve">https://es.aliexpress.com/item/4000151890998.html?spm=a2g0o.cart.0.0.24cd3c00Whkav3&amp;mp=1</t>
  </si>
  <si>
    <t xml:space="preserve">rele</t>
  </si>
  <si>
    <t xml:space="preserve">RY1</t>
  </si>
  <si>
    <t xml:space="preserve">5V SPDT relay (G5V1-T90 DC5)</t>
  </si>
  <si>
    <t xml:space="preserve">653-G5V-1-T90-DC5</t>
  </si>
  <si>
    <t xml:space="preserve">https://www.mouser.es/ProductDetail/Omron-Electronics/G5V-1-DC5?qs=%2Fha2pyFadug1Jx3rijpTEKrfSseiR9c8R8%2FfAX9wJrk%3D</t>
  </si>
  <si>
    <t xml:space="preserve">resistencia</t>
  </si>
  <si>
    <t xml:space="preserve">R1</t>
  </si>
  <si>
    <t xml:space="preserve">1 Mohm, axial. Note R1 is optional - PAL support.</t>
  </si>
  <si>
    <t xml:space="preserve">291-1M-RC</t>
  </si>
  <si>
    <t xml:space="preserve">https://www.mouser.es/ProductDetail/291-1M-RC</t>
  </si>
  <si>
    <t xml:space="preserve">https://es.aliexpress.com/item/32643716652.html?spm=a2g0s.9042311.0.0.274263c0QGsDRz</t>
  </si>
  <si>
    <t xml:space="preserve">R11 - R14 </t>
  </si>
  <si>
    <t xml:space="preserve">10 kohm, axial Note R11, R12 are optional - cassette recorder support. Note R14 is optional - RGB output support.</t>
  </si>
  <si>
    <t xml:space="preserve">
660-CF1-4CT26A103J</t>
  </si>
  <si>
    <t xml:space="preserve">https://www.mouser.es/ProductDetail/660-CF1-4CT26A103J</t>
  </si>
  <si>
    <t xml:space="preserve">incluido</t>
  </si>
  <si>
    <t xml:space="preserve">R15</t>
  </si>
  <si>
    <t xml:space="preserve">5.6 kohm, axial</t>
  </si>
  <si>
    <t xml:space="preserve">291-5.6K-RC</t>
  </si>
  <si>
    <t xml:space="preserve">https://www.mouser.es/ProductDetail/291-5.6K-RC</t>
  </si>
  <si>
    <t xml:space="preserve">https://es.aliexpress.com/item/32576336733.html?spm=a219c.12010615.8148356.3.7464552250hiTF</t>
  </si>
  <si>
    <t xml:space="preserve">R16 - R22 </t>
  </si>
  <si>
    <t xml:space="preserve">4.7 kohm, axial . Note R18 - R20 are optional - cassette recorder support.</t>
  </si>
  <si>
    <t xml:space="preserve">291-4.7K-RC</t>
  </si>
  <si>
    <t xml:space="preserve">https://www.mouser.es/ProductDetail/291-4.7K-RC</t>
  </si>
  <si>
    <t xml:space="preserve">R2, R3</t>
  </si>
  <si>
    <t xml:space="preserve">470 kohm, axial</t>
  </si>
  <si>
    <t xml:space="preserve">291-470K-RC</t>
  </si>
  <si>
    <t xml:space="preserve">Mouser 291-470K-RC</t>
  </si>
  <si>
    <t xml:space="preserve">R23, R24 </t>
  </si>
  <si>
    <t xml:space="preserve">2.7 kohm, axial Note R23, R24 are optional - cassette recorder support.</t>
  </si>
  <si>
    <t xml:space="preserve">603-CFR-25JR-522K7</t>
  </si>
  <si>
    <t xml:space="preserve">https://www.mouser.es/ProductDetail/603-CFR-25JR-522K7</t>
  </si>
  <si>
    <t xml:space="preserve">https://es.aliexpress.com/item/32575105884.html?spm=a219c.12010615.8148356.1.497d3b8dMIzO1x</t>
  </si>
  <si>
    <t xml:space="preserve">R25, R26 </t>
  </si>
  <si>
    <t xml:space="preserve">2.2 kohm, axial </t>
  </si>
  <si>
    <t xml:space="preserve">291-2.2K-RC</t>
  </si>
  <si>
    <t xml:space="preserve">https://www.mouser.es/ProductDetail/291-2.2K-RC</t>
  </si>
  <si>
    <t xml:space="preserve">R27 - R33 </t>
  </si>
  <si>
    <t xml:space="preserve">1 kohm, axial . Note R31, R32 are optional - cassette recorder support. Note R33 is optional - RGB output support.</t>
  </si>
  <si>
    <t xml:space="preserve">291-1K-RC</t>
  </si>
  <si>
    <t xml:space="preserve">https://www.mouser.es/ProductDetail/291-1K-RC</t>
  </si>
  <si>
    <t xml:space="preserve">R34 </t>
  </si>
  <si>
    <t xml:space="preserve">470 ohm, axial </t>
  </si>
  <si>
    <t xml:space="preserve">291-470-RC</t>
  </si>
  <si>
    <t xml:space="preserve">https://www.mouser.es/ProductDetail/291-470-RC</t>
  </si>
  <si>
    <t xml:space="preserve">R35 </t>
  </si>
  <si>
    <t xml:space="preserve">180 ohm, axial Note R35 is optional - RGB output support.</t>
  </si>
  <si>
    <t xml:space="preserve">291-180-RC</t>
  </si>
  <si>
    <t xml:space="preserve">https://www.mouser.es/ProductDetail/291-180-RC</t>
  </si>
  <si>
    <t xml:space="preserve">https://es.aliexpress.com/item/32576348692.html?spm=a219c.12010615.8148356.5.4ae94fe7k8cueZ</t>
  </si>
  <si>
    <t xml:space="preserve">R36 </t>
  </si>
  <si>
    <t xml:space="preserve">120 ohm, axial . Note R36 is optional - RGB output support.</t>
  </si>
  <si>
    <t xml:space="preserve">603-CFR-25JR-52-120R</t>
  </si>
  <si>
    <t xml:space="preserve">https://www.mouser.es/ProductDetail/603-CFR-25JR-52-120R</t>
  </si>
  <si>
    <t xml:space="preserve">https://es.aliexpress.com/item/32577107532.html?spm=a219c.12010615.8148356.1.5ca5c657FFbFB6</t>
  </si>
  <si>
    <t xml:space="preserve">R37 - R42 </t>
  </si>
  <si>
    <t xml:space="preserve">100 ohm, axial . Note R42 is optional - cassette recorder support.</t>
  </si>
  <si>
    <t xml:space="preserve">291-100-RC</t>
  </si>
  <si>
    <t xml:space="preserve">https://www.mouser.es/ProductDetail/291-100-RC</t>
  </si>
  <si>
    <t xml:space="preserve">R43 - R48 </t>
  </si>
  <si>
    <t xml:space="preserve">75 ohm, axial . Note R46 - R48 are optional - RGB output support.</t>
  </si>
  <si>
    <t xml:space="preserve">291-75-RC</t>
  </si>
  <si>
    <t xml:space="preserve">https://www.mouser.es/ProductDetail/291-75-RC</t>
  </si>
  <si>
    <t xml:space="preserve">https://es.aliexpress.com/item/32575229360.html?spm=a219c.12010615.8148356.15.2272197cJmYFjP</t>
  </si>
  <si>
    <t xml:space="preserve">https://www.mouser.es/ProductDetail/603-CFR-25JR-52-75R</t>
  </si>
  <si>
    <t xml:space="preserve">R4</t>
  </si>
  <si>
    <t xml:space="preserve">220 kohm, axial</t>
  </si>
  <si>
    <t xml:space="preserve">291-220K-RC</t>
  </si>
  <si>
    <t xml:space="preserve">Mouser 291-220K-RC</t>
  </si>
  <si>
    <t xml:space="preserve">R5, R6</t>
  </si>
  <si>
    <t xml:space="preserve">100 kohm, axial</t>
  </si>
  <si>
    <t xml:space="preserve">291-100K-RC</t>
  </si>
  <si>
    <t xml:space="preserve">Mouser 291-100K-RC</t>
  </si>
  <si>
    <t xml:space="preserve">R7, R8</t>
  </si>
  <si>
    <t xml:space="preserve">47 kohm, axial</t>
  </si>
  <si>
    <t xml:space="preserve">291-47K-RC</t>
  </si>
  <si>
    <t xml:space="preserve">Mouser 291-47K-RC</t>
  </si>
  <si>
    <t xml:space="preserve">R9, R10</t>
  </si>
  <si>
    <t xml:space="preserve">20 kohm, 1% tolerance, axial. for NTSC support.</t>
  </si>
  <si>
    <t xml:space="preserve">603-MFR-25FRF5220K</t>
  </si>
  <si>
    <t xml:space="preserve">https://www.mouser.es/ProductDetail/603-MFR-25FRF5220K</t>
  </si>
  <si>
    <t xml:space="preserve">R9</t>
  </si>
  <si>
    <t xml:space="preserve">16 kohm, 1% tolerance, axial. For PAL support.</t>
  </si>
  <si>
    <t xml:space="preserve">https://es.aliexpress.com/item/32575205531.html?spm=a2g0o.productlist.0.0.558ccb4ddvMNDE&amp;algo_pvid=32c5f893-29f9-4dec-bba2-d4b275df3b30&amp;algo_expid=32c5f893-29f9-4dec-bba2-d4b275df3b30-0&amp;btsid=0b0a22a415833482870652256ee5a3&amp;ws_ab_test=searchweb0_0,searchweb201602_,searchweb201603_</t>
  </si>
  <si>
    <t xml:space="preserve">transistor</t>
  </si>
  <si>
    <t xml:space="preserve">Q1, Q2 </t>
  </si>
  <si>
    <t xml:space="preserve">PN2907A </t>
  </si>
  <si>
    <t xml:space="preserve">512-PN2907ATF</t>
  </si>
  <si>
    <t xml:space="preserve">Mouser 512-PN2907ATF. Note Q1 is optional - cassette recorder support.</t>
  </si>
  <si>
    <t xml:space="preserve">https://www.aliexpress.com/item/33036857983.html?spm=a2g0o.cart.0.0.1b003c00Re1xs5&amp;mp=1</t>
  </si>
  <si>
    <t xml:space="preserve">zocalos</t>
  </si>
  <si>
    <t xml:space="preserve">U1, U2, U4</t>
  </si>
  <si>
    <t xml:space="preserve">517-4840-6000-CP</t>
  </si>
  <si>
    <t xml:space="preserve">Mouser 517-4840-6000-CP</t>
  </si>
  <si>
    <t xml:space="preserve">https://www.aliexpress.com/item/32878657838.html?spm=a2g0o.cart.0.0.5d6b3c00IRKduF&amp;mp=1</t>
  </si>
  <si>
    <t xml:space="preserve">https://es.aliexpress.com/item/4001048163251.html?spm=a2g0o.cart.0.0.2d163c00RspkY2&amp;mp=1</t>
  </si>
  <si>
    <t xml:space="preserve">U12 - U14, U19 - U26</t>
  </si>
  <si>
    <t xml:space="preserve">517-4820-3000-CP</t>
  </si>
  <si>
    <t xml:space="preserve">Mouser 517-4820-3000-CP</t>
  </si>
  <si>
    <t xml:space="preserve">https://www.aliexpress.com/item/33002357655.html?spm=a2g0o.cart.0.0.5d6b3c00IRKduF&amp;mp=1</t>
  </si>
  <si>
    <t xml:space="preserve">U15 - U18, U27 - U32, U46 </t>
  </si>
  <si>
    <t xml:space="preserve">517-4816-3000-CP</t>
  </si>
  <si>
    <t xml:space="preserve">https://www.aliexpress.com/item/32936483224.html?spm=a2g0o.cart.0.0.5d6b3c00IRKduF&amp;mp=1</t>
  </si>
  <si>
    <t xml:space="preserve">U33 - U45</t>
  </si>
  <si>
    <t xml:space="preserve">517-4814-3000-CP</t>
  </si>
  <si>
    <t xml:space="preserve">Mouser 517-4814-3000-CP</t>
  </si>
  <si>
    <t xml:space="preserve">https://www.aliexpress.com/item/32664125273.html?spm=a2g0o.cart.0.0.5d6b3c00IRKduF&amp;mp=1</t>
  </si>
  <si>
    <t xml:space="preserve">24 pin DIP, 400 mil spacing</t>
  </si>
  <si>
    <t xml:space="preserve">437-1168742441013101</t>
  </si>
  <si>
    <t xml:space="preserve">https://es.aliexpress.com/item/32224656013.html?spm=a2g0s.9042311.0.0.274263c0tVT1QC</t>
  </si>
  <si>
    <t xml:space="preserve">U5, U8 - U11</t>
  </si>
  <si>
    <t xml:space="preserve">517-4818-3000-CP</t>
  </si>
  <si>
    <t xml:space="preserve">Mouser 517-4818-3000-CP</t>
  </si>
  <si>
    <t xml:space="preserve">https://www.aliexpress.com/item/32934032654.html?spm=a2g0o.cart.0.0.5d6b3c00IRKduF&amp;mp=1</t>
  </si>
  <si>
    <t xml:space="preserve">eBay</t>
  </si>
  <si>
    <t xml:space="preserve">https://es.aliexpress.com/item/32674938937.html?spm=a2g0o.cart.0.0.b6483c00iGqujn&amp;mp=1</t>
  </si>
  <si>
    <t xml:space="preserve">https://es.aliexpress.com/item/32878848553.html?spm=a2g0o.productlist.0.0.4ae86a9dU4qUhw&amp;algo_pvid=2f9e04f2-b348-42ee-b46d-638245da564d&amp;algo_expid=2f9e04f2-b348-42ee-b46d-638245da564d-3&amp;btsid=0b0a0ad815835789719043303e0e78&amp;ws_ab_test=searchweb0_0,searchweb201602_,searchweb201603_</t>
  </si>
  <si>
    <t xml:space="preserve">U48, U49</t>
  </si>
  <si>
    <t xml:space="preserve">517-4808-3000-CP</t>
  </si>
  <si>
    <t xml:space="preserve">Mouser 517-4808-3000-CP</t>
  </si>
  <si>
    <t xml:space="preserve">U6, U7</t>
  </si>
  <si>
    <t xml:space="preserve">517-4832-6000-CP</t>
  </si>
  <si>
    <t xml:space="preserve">Mouser 517-4832-6000-CP</t>
  </si>
  <si>
    <t xml:space="preserve">https://www.aliexpress.com/item/32826454489.html?spm=a2g0o.cart.0.0.5d6b3c00IRKduF&amp;mp=1</t>
  </si>
  <si>
    <t xml:space="preserve">RR1</t>
  </si>
  <si>
    <t xml:space="preserve">4.7 k, resistor network, 10 pin SIP</t>
  </si>
  <si>
    <t xml:space="preserve">C1, C2</t>
  </si>
  <si>
    <t xml:space="preserve">0.1 uF, MLCC, 5 mm lead spacing</t>
  </si>
  <si>
    <t xml:space="preserve">C3</t>
  </si>
  <si>
    <t xml:space="preserve">10 uF, MLCC, 5 mm lead spacing</t>
  </si>
  <si>
    <t xml:space="preserve">810-FG28X5R1E106MRT00</t>
  </si>
  <si>
    <t xml:space="preserve">2x8 pin header, right angle, shrouded, 2.54 mm pitch</t>
  </si>
  <si>
    <t xml:space="preserve">https://www.mouser.es/ProductDetail/TE-Connectivity-AMP/5-102570-6?qs=79N2OLcp7qy4qyrcyk0rrQ%3D%3D</t>
  </si>
  <si>
    <t xml:space="preserve">https://es.aliexpress.com/item/32698349445.html?spm=a2g0o.cart.0.0.1e483c00qe1PR2&amp;mp=1</t>
  </si>
  <si>
    <t xml:space="preserve">D4-6</t>
  </si>
  <si>
    <t xml:space="preserve">1N4148</t>
  </si>
  <si>
    <t xml:space="preserve">SW1-SW64, SW66-SW73</t>
  </si>
  <si>
    <t xml:space="preserve">Keyboard Switch MX Cherry - Linear</t>
  </si>
  <si>
    <t xml:space="preserve">540-MX1A-11NW</t>
  </si>
  <si>
    <t xml:space="preserve">https://es.aliexpress.com/item/4000352695968.html?spm=a2g0o.productlist.0.0.778230ebg7tUtJ&amp;algo_pvid=31781b9e-f058-4435-b5b4-81b2eb5dc19d&amp;algo_expid=31781b9e-f058-4435-b5b4-81b2eb5dc19d-41&amp;btsid=0ab50f0815832280055907522eda8e&amp;ws_ab_test=searchweb0_0,searchweb201602_,searchweb201603_</t>
  </si>
  <si>
    <t xml:space="preserve">https://www.aliexpress.com/item/32913352658.html?spm=a2g0o.cart.0.0.b6503c00UFSMbm&amp;mp=1</t>
  </si>
  <si>
    <t xml:space="preserve">SW1-SW73</t>
  </si>
  <si>
    <t xml:space="preserve">104 Keycaps kit for Cherry MX Keyboard</t>
  </si>
  <si>
    <t xml:space="preserve">https://www.aliexpress.com/item/32839783833.html?spm=a2g0o.cart.0.0.4a7c3c009eaMMK&amp;mp=1</t>
  </si>
  <si>
    <t xml:space="preserve">https://es.aliexpress.com/item/4000111248826.html?spm=a2g0s.9042311.0.0.1fb663c0ck5cSc</t>
  </si>
  <si>
    <t xml:space="preserve">https://www.aliexpress.com/item/32950130974.html?spm=a2g0o.cart.0.0.78923c00JCqOi3&amp;mp=1</t>
  </si>
  <si>
    <t xml:space="preserve">SW13, SW49, SW64, SW65, SW73</t>
  </si>
  <si>
    <t xml:space="preserve">Switch Leveling kit for MX 1x2, 1x2.25, 1x2.75</t>
  </si>
  <si>
    <t xml:space="preserve">540-G99-0742</t>
  </si>
  <si>
    <t xml:space="preserve">https://www.mouser.es/ProductDetail/540-G99-0742</t>
  </si>
  <si>
    <t xml:space="preserve">https://es.aliexpress.com/item/32719735398.html?spm=a2g0s.9042311.0.0.274263c09xaOks</t>
  </si>
  <si>
    <t xml:space="preserve">SW64</t>
  </si>
  <si>
    <t xml:space="preserve">Switch Leveling kit for MX 1x8</t>
  </si>
  <si>
    <t xml:space="preserve">540-G99-0226</t>
  </si>
  <si>
    <t xml:space="preserve">https://www.mouser.es/ProductDetail/540-G99-0226</t>
  </si>
  <si>
    <t xml:space="preserve">https://es.aliexpress.com/item/32719735398.html?spm=a2g0s.9042311.0.0.274263c0BLT3qO</t>
  </si>
  <si>
    <t xml:space="preserve">SW65</t>
  </si>
  <si>
    <t xml:space="preserve">Keyboard Switch MX Cherry - High Force Linear</t>
  </si>
  <si>
    <t xml:space="preserve">540-MX1A-21NW</t>
  </si>
  <si>
    <t xml:space="preserve">https://www.mouser.es/ProductDetail/540-MX1A-21NW</t>
  </si>
  <si>
    <t xml:space="preserve">LED</t>
  </si>
  <si>
    <t xml:space="preserve">D1      </t>
  </si>
  <si>
    <t xml:space="preserve">3 mm, green LED indicator</t>
  </si>
  <si>
    <t xml:space="preserve">593-VAOL-3HDE4</t>
  </si>
  <si>
    <t xml:space="preserve">https://www.mouser.es/ProductDetail/593-VAOL-3HDE4</t>
  </si>
  <si>
    <t xml:space="preserve">https://es.aliexpress.com/item/32886530132.html?spm=a2g0o.productlist.0.0.38e9191diLk8Qs&amp;algo_pvid=56871616-909a-4ddd-8624-f68c2b0270dc&amp;algo_expid=56871616-909a-4ddd-8624-f68c2b0270dc-1&amp;btsid=0b0a01f815833447166001196e9efa&amp;ws_ab_test=searchweb0_0,searchweb201602_,searchweb201603_</t>
  </si>
  <si>
    <t xml:space="preserve">D2      </t>
  </si>
  <si>
    <t xml:space="preserve">3 mm, yellow LED indicator</t>
  </si>
  <si>
    <t xml:space="preserve">593-VAOL-3HCE4</t>
  </si>
  <si>
    <t xml:space="preserve">https://www.mouser.es/ProductDetail/593-VAOL-3HCE4</t>
  </si>
  <si>
    <t xml:space="preserve">D3      </t>
  </si>
  <si>
    <t xml:space="preserve">3 mm, red LED indicator</t>
  </si>
  <si>
    <t xml:space="preserve">593-VAOL-3HAE4</t>
  </si>
  <si>
    <t xml:space="preserve">https://www.mouser.es/ProductDetail/593-VAOL-3HAE4</t>
  </si>
  <si>
    <t xml:space="preserve">Omega Keyboard PCB - Version 1.1</t>
  </si>
  <si>
    <t xml:space="preserve">74LS07 Octal Bus Transceiver</t>
  </si>
  <si>
    <t xml:space="preserve">añadir uno al pedido más arriba (U42)</t>
  </si>
  <si>
    <t xml:space="preserve">74LS145 Octal D-Type Latch</t>
  </si>
  <si>
    <t xml:space="preserve">595-SN74LS145N</t>
  </si>
  <si>
    <t xml:space="preserve">https://www.mouser.es/ProductDetail/595-SN74LS145N</t>
  </si>
  <si>
    <t xml:space="preserve">https://es.aliexpress.com/item/33053938855.html?spm=a2g0o.cart.0.0.6f013c00EiDZTR&amp;mp=1</t>
  </si>
  <si>
    <t xml:space="preserve">R1-R3</t>
  </si>
  <si>
    <t xml:space="preserve">470 ohm</t>
  </si>
  <si>
    <t xml:space="preserve">cable</t>
  </si>
  <si>
    <t xml:space="preserve">cable teclado</t>
  </si>
  <si>
    <t xml:space="preserve">cable plano 2x8 16p de J1 a J11</t>
  </si>
  <si>
    <t xml:space="preserve">https://es.aliexpress.com/item/33029492417.html?spm=a2g0o.detail.0.0.27ec6212go2Os7&amp;gps-id=pcDetailCartBuyAlsoBuy&amp;scm=1007.12908.131037.0&amp;scm_id=1007.12908.131037.0&amp;scm-url=1007.12908.131037.0&amp;pvid=1a733344-8b72-4849-88a5-eafa41b8490e</t>
  </si>
  <si>
    <t xml:space="preserve">fuente 5v</t>
  </si>
  <si>
    <t xml:space="preserve">Fuente alimentación 5v 3A enchufe EU (elegir AliExpress Saver Shipping)</t>
  </si>
  <si>
    <t xml:space="preserve">https://es.aliexpress.com/item/33051386587.html?spm=a2g0o.productlist.0.0.24c622f5ZLWYW5&amp;s=p&amp;ad_pvid=202003220524257836225585046730000602814_1&amp;algo_pvid=d6ac2c5f-2494-45cc-aeb2-94a0db2830ef&amp;algo_expid=d6ac2c5f-2494-45cc-aeb2-94a0db2830ef-0&amp;btsid=0b0a22a415848798653692488e09ac&amp;ws_ab_test=searchweb0_0,searchweb201602_,searchweb201603_</t>
  </si>
  <si>
    <t xml:space="preserve">cable video</t>
  </si>
  <si>
    <t xml:space="preserve">cable din-8 a euroconector</t>
  </si>
  <si>
    <t xml:space="preserve">http://www.msxcalamar.com/catalog/index.php?id_product=1&amp;controller=product</t>
  </si>
  <si>
    <t xml:space="preserve">http://retrocables.es/tienda/index.php?id_product=53&amp;controller=product&amp;id_lang=4</t>
  </si>
  <si>
    <t xml:space="preserve">retrocables</t>
  </si>
  <si>
    <t xml:space="preserve">cable cassette</t>
  </si>
  <si>
    <t xml:space="preserve">cable cassette din-8 con remote (totalmente opcional)</t>
  </si>
  <si>
    <t xml:space="preserve">http://www.msxcalamar.com/catalog/index.php?id_product=5&amp;controller=product</t>
  </si>
  <si>
    <t xml:space="preserve">http://retrocables.es/tienda/index.php?id_product=3&amp;controller=product&amp;id_lang=4</t>
  </si>
  <si>
    <t xml:space="preserve">portes</t>
  </si>
  <si>
    <t xml:space="preserve">portes cables</t>
  </si>
  <si>
    <t xml:space="preserve">varios</t>
  </si>
  <si>
    <t xml:space="preserve">Tiras pin torneado como alternativa a zocalos</t>
  </si>
  <si>
    <t xml:space="preserve">TOTAL</t>
  </si>
  <si>
    <t xml:space="preserve">minimo mouser</t>
  </si>
  <si>
    <t xml:space="preserve">slot 3d</t>
  </si>
  <si>
    <t xml:space="preserve">proyecto compartido</t>
  </si>
  <si>
    <t xml:space="preserve">carcasa</t>
  </si>
  <si>
    <t xml:space="preserve">https://www.mouser.com/ProjectManager/ProjectDetail.aspx?AccessID=78f62e0117</t>
  </si>
  <si>
    <t xml:space="preserve">sin placas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</si>
</sst>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* #,##0.00\ ;* \(#,##0.00\);* \-#\ ;@\ "/>
    <numFmt numFmtId="167" formatCode="#,##0.00\ [$€-C0A];[RED]\-#,##0.00\ [$€-C0A]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FF0000"/>
      <name val="Arial"/>
      <family val="2"/>
      <charset val="1"/>
    </font>
    <font>
      <b val="true"/>
      <sz val="10"/>
      <color rgb="FF00A8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1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8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mouser.com/ProductDetail/266-10K-RC" TargetMode="External"/><Relationship Id="rId2" Type="http://schemas.openxmlformats.org/officeDocument/2006/relationships/hyperlink" Target="https://es.aliexpress.com/item/32840103807.html?spm=a2g0o.productlist.0.0.16a853e03gGUXA&amp;algo_pvid=623dc19a-b892-4f27-8664-da1890153f2c&amp;algo_expid=623dc19a-b892-4f27-8664-da1890153f2c-5&amp;btsid=0b0a01f815836586375218184e9618&amp;ws_ab_test=searchweb0_0,searchwe" TargetMode="External"/><Relationship Id="rId3" Type="http://schemas.openxmlformats.org/officeDocument/2006/relationships/hyperlink" Target="https://www.mouser.com/ProductDetail/266-10K-RC" TargetMode="External"/><Relationship Id="rId4" Type="http://schemas.openxmlformats.org/officeDocument/2006/relationships/hyperlink" Target="https://www.mouser.es/ProductDetail/266-4.7K-RC" TargetMode="External"/><Relationship Id="rId5" Type="http://schemas.openxmlformats.org/officeDocument/2006/relationships/hyperlink" Target="https://es.aliexpress.com/item/32700746987.html?spm=a2g0s.9042311.0.0.274263c0Sbrn9t" TargetMode="External"/><Relationship Id="rId6" Type="http://schemas.openxmlformats.org/officeDocument/2006/relationships/hyperlink" Target="https://www.mouser.es/ProductDetail/266-4.7K-RC" TargetMode="External"/><Relationship Id="rId7" Type="http://schemas.openxmlformats.org/officeDocument/2006/relationships/hyperlink" Target="https://www.mouser.com/ProductDetail/264-4.7K-RC" TargetMode="External"/><Relationship Id="rId8" Type="http://schemas.openxmlformats.org/officeDocument/2006/relationships/hyperlink" Target="https://es.aliexpress.com/item/32996698903.html?spm=a2g0o.productlist.0.0.3bda6d98D0e1ET&amp;algo_pvid=5b1dabcf-3d56-45cf-baf3-13108f3ef2e1&amp;algo_expid=5b1dabcf-3d56-45cf-baf3-13108f3ef2e1-0&amp;btsid=0b0a050b15832786038791686e6c4d&amp;ws_ab_test=searchweb0_0,searchwe" TargetMode="External"/><Relationship Id="rId9" Type="http://schemas.openxmlformats.org/officeDocument/2006/relationships/hyperlink" Target="https://www.mouser.com/ProductDetail/264-4.7K-RC" TargetMode="External"/><Relationship Id="rId10" Type="http://schemas.openxmlformats.org/officeDocument/2006/relationships/hyperlink" Target="https://www.mouser.es/ProductDetail/652-4606X-AP1-471LF" TargetMode="External"/><Relationship Id="rId11" Type="http://schemas.openxmlformats.org/officeDocument/2006/relationships/hyperlink" Target="https://es.aliexpress.com/item/32345186491.html?spm=a2g0o.productlist.0.0.3f2d39dcFHuwBW&amp;algo_pvid=f4a0f776-9274-40dc-b887-c500f788b1b5&amp;algo_expid=f4a0f776-9274-40dc-b887-c500f788b1b5-0&amp;btsid=0b0a119a15832793055726813efaf8&amp;ws_ab_test=searchweb0_0,searchwe" TargetMode="External"/><Relationship Id="rId12" Type="http://schemas.openxmlformats.org/officeDocument/2006/relationships/hyperlink" Target="https://www.mouser.es/ProductDetail/652-4606X-AP1-471LF" TargetMode="External"/><Relationship Id="rId13" Type="http://schemas.openxmlformats.org/officeDocument/2006/relationships/hyperlink" Target="https://www.mouser.com/ProductDetail/122-2420-GR" TargetMode="External"/><Relationship Id="rId14" Type="http://schemas.openxmlformats.org/officeDocument/2006/relationships/hyperlink" Target="https://es.aliexpress.com/item/32949445306.html?spm=a2g0o.productlist.0.0.12884e10wsmiJb&amp;algo_pvid=4d24fc2c-cc26-42da-b15a-439e07fbc2e8&amp;algo_expid=4d24fc2c-cc26-42da-b15a-439e07fbc2e8-3&amp;btsid=0b0a050b15832795788355240e6c4b&amp;ws_ab_test=searchweb0_0,searchwe" TargetMode="External"/><Relationship Id="rId15" Type="http://schemas.openxmlformats.org/officeDocument/2006/relationships/hyperlink" Target="https://es.aliexpress.com/item/32949445306.html?spm=a2g0o.productlist.0.0.12884e10wsmiJb&amp;algo_pvid=4d24fc2c-cc26-42da-b15a-439e07fbc2e8&amp;algo_expid=4d24fc2c-cc26-42da-b15a-439e07fbc2e8-3&amp;btsid=0b0a050b15832795788355240e6c4b&amp;ws_ab_test=searchweb0_0,searchwe" TargetMode="External"/><Relationship Id="rId16" Type="http://schemas.openxmlformats.org/officeDocument/2006/relationships/hyperlink" Target="https://www.mouser.com/ProductDetail/692-Z84C0010PEG" TargetMode="External"/><Relationship Id="rId17" Type="http://schemas.openxmlformats.org/officeDocument/2006/relationships/hyperlink" Target="https://es.aliexpress.com/item/32801270012.html?spm=a2g0s.9042311.0.0.274263c00vEtsR" TargetMode="External"/><Relationship Id="rId18" Type="http://schemas.openxmlformats.org/officeDocument/2006/relationships/hyperlink" Target="https://es.aliexpress.com/item/32801270012.html?spm=a2g0s.9042311.0.0.274263c00vEtsR" TargetMode="External"/><Relationship Id="rId19" Type="http://schemas.openxmlformats.org/officeDocument/2006/relationships/hyperlink" Target="https://www.mouser.com/ProductDetail/968-CP82C55A-5Z" TargetMode="External"/><Relationship Id="rId20" Type="http://schemas.openxmlformats.org/officeDocument/2006/relationships/hyperlink" Target="https://es.aliexpress.com/item/2038448339.html?spm=a2g0s.9042311.0.0.274263c0MUj0zc" TargetMode="External"/><Relationship Id="rId21" Type="http://schemas.openxmlformats.org/officeDocument/2006/relationships/hyperlink" Target="https://es.aliexpress.com/item/2038448339.html?spm=a2g0s.9042311.0.0.274263c0MUj0zc" TargetMode="External"/><Relationship Id="rId22" Type="http://schemas.openxmlformats.org/officeDocument/2006/relationships/hyperlink" Target="https://www.mouser.es/ProductDetail/579-MCP6281-E-P" TargetMode="External"/><Relationship Id="rId23" Type="http://schemas.openxmlformats.org/officeDocument/2006/relationships/hyperlink" Target="https://es.aliexpress.com/item/4000115812231.html?spm=a2g0o.productlist.0.0.670b4cd4cObEVz&amp;algo_pvid=7dec409a-9e4c-41fa-935d-b1f6ab012c12&amp;algo_expid=7dec409a-9e4c-41fa-935d-b1f6ab012c12-7&amp;btsid=0b0a050115833612137675492e9001&amp;ws_ab_test=searchweb0_0,search" TargetMode="External"/><Relationship Id="rId24" Type="http://schemas.openxmlformats.org/officeDocument/2006/relationships/hyperlink" Target="https://www.mouser.es/ProductDetail/579-MCP6281-E-P" TargetMode="External"/><Relationship Id="rId25" Type="http://schemas.openxmlformats.org/officeDocument/2006/relationships/hyperlink" Target="https://www.mouser.com/ProductDetail/926-LM311N-NOPB" TargetMode="External"/><Relationship Id="rId26" Type="http://schemas.openxmlformats.org/officeDocument/2006/relationships/hyperlink" Target="https://es.aliexpress.com/item/32969192999.html?spm=a2g0o.productlist.0.0.43b6a765jg4RK2&amp;algo_pvid=523850fc-65dc-49b8-9ff5-e04db4ee003e&amp;algo_expid=523850fc-65dc-49b8-9ff5-e04db4ee003e-0&amp;btsid=0b0a3f8115833761729195482e8acb&amp;ws_ab_test=searchweb0_0,searchwe" TargetMode="External"/><Relationship Id="rId27" Type="http://schemas.openxmlformats.org/officeDocument/2006/relationships/hyperlink" Target="https://www.mouser.com/ProductDetail/926-LM311N-NOPB" TargetMode="External"/><Relationship Id="rId28" Type="http://schemas.openxmlformats.org/officeDocument/2006/relationships/hyperlink" Target="https://www.mouser.com/ProductDetail/913-AS6C4008-55PCN" TargetMode="External"/><Relationship Id="rId29" Type="http://schemas.openxmlformats.org/officeDocument/2006/relationships/hyperlink" Target="https://es.rs-online.com/web/p/memorias-sram/7444561/" TargetMode="External"/><Relationship Id="rId30" Type="http://schemas.openxmlformats.org/officeDocument/2006/relationships/hyperlink" Target="https://www.mouser.com/ProductDetail/913-AS6C4008-55PCN" TargetMode="External"/><Relationship Id="rId31" Type="http://schemas.openxmlformats.org/officeDocument/2006/relationships/hyperlink" Target="https://www.mouser.com/ProductDetail/556-AF16V8B15PU" TargetMode="External"/><Relationship Id="rId32" Type="http://schemas.openxmlformats.org/officeDocument/2006/relationships/hyperlink" Target="https://es.aliexpress.com/item/4000379503162.html?spm=a2g0o.productlist.0.0.780a1455ct8XZc&amp;algo_pvid=13dc07c7-fe4b-4a74-ad3f-50a0c55adf2a&amp;algo_expid=13dc07c7-fe4b-4a74-ad3f-50a0c55adf2a-1&amp;btsid=0b0a0ad815831943822921164e0b55&amp;ws_ab_test=searchweb0_0,search" TargetMode="External"/><Relationship Id="rId33" Type="http://schemas.openxmlformats.org/officeDocument/2006/relationships/hyperlink" Target="https://www.mouser.es/ProductDetail/Microchip-Technology-Atmel/ATF16V8B-15PU?qs=sGAEpiMZZMutXGli8Ay4kLDnkZBmoUQEIxvmb2OX1Rs%3D" TargetMode="External"/><Relationship Id="rId34" Type="http://schemas.openxmlformats.org/officeDocument/2006/relationships/hyperlink" Target="https://es.aliexpress.com/item/32518270037.html?spm=a2g0o.productlist.0.0.cde83960QSQxj3&amp;algo_pvid=697f098b-8e59-42a5-a02c-37aa83270854&amp;algo_expid=697f098b-8e59-42a5-a02c-37aa83270854-0&amp;btsid=0b0a187b15817852459057954e7f32&amp;ws_ab_test=searchweb0_0,searchwe" TargetMode="External"/><Relationship Id="rId35" Type="http://schemas.openxmlformats.org/officeDocument/2006/relationships/hyperlink" Target="https://es.aliexpress.com/item/32518270037.html?spm=a2g0o.productlist.0.0.cde83960QSQxj3&amp;algo_pvid=697f098b-8e59-42a5-a02c-37aa83270854&amp;algo_expid=697f098b-8e59-42a5-a02c-37aa83270854-0&amp;btsid=0b0a187b15817852459057954e7f32&amp;ws_ab_test=searchweb0_0,searchwe" TargetMode="External"/><Relationship Id="rId36" Type="http://schemas.openxmlformats.org/officeDocument/2006/relationships/hyperlink" Target="https://es.aliexpress.com/item/33003911312.html?spm=a2g0o.cart.0.0.3eee3c00hIF6Ui&amp;mp=1" TargetMode="External"/><Relationship Id="rId37" Type="http://schemas.openxmlformats.org/officeDocument/2006/relationships/hyperlink" Target="https://es.aliexpress.com/item/33025394698.html?spm=a2g0o.productlist.0.0.5108cda1VGXPjJ&amp;s=p&amp;ad_pvid=20200607041922844963450949100011353727_2&amp;algo_pvid=142ac910-fff9-4c0f-9255-f0a1de89fd34&amp;algo_expid=142ac910-fff9-4c0f-9255-f0a1de89fd34-1&amp;btsid=0ab6f81e15" TargetMode="External"/><Relationship Id="rId38" Type="http://schemas.openxmlformats.org/officeDocument/2006/relationships/hyperlink" Target="https://es.aliexpress.com/item/4000115812231.html?spm=a2g0o.productlist.0.0.670b4cd4cObEVz&amp;algo_pvid=7dec409a-9e4c-41fa-935d-b1f6ab012c12&amp;algo_expid=7dec409a-9e4c-41fa-935d-b1f6ab012c12-7&amp;btsid=0b0a050115833612137675492e9001&amp;ws_ab_test=searchweb0_0,search" TargetMode="External"/><Relationship Id="rId39" Type="http://schemas.openxmlformats.org/officeDocument/2006/relationships/hyperlink" Target="https://es.aliexpress.com/item/4000615902656.html?spm=a2g0o.productlist.0.0.8ba049ceVbC6FC&amp;s=p&amp;ad_pvid=2020060704343612091565771366400000119032_2&amp;algo_pvid=6c82337c-47b2-4a34-a382-b3a4cf2091f6&amp;algo_expid=6c82337c-47b2-4a34-a382-b3a4cf2091f6-1&amp;btsid=0ab6f8" TargetMode="External"/><Relationship Id="rId40" Type="http://schemas.openxmlformats.org/officeDocument/2006/relationships/hyperlink" Target="https://es.aliexpress.com/item/4000115859840.html?spm=a2g0o.productlist.0.0.25515658tLJMPY&amp;algo_pvid=c4191f82-37e4-498b-82cb-68bbab4f6c91&amp;algo_expid=c4191f82-37e4-498b-82cb-68bbab4f6c91-0&amp;btsid=0b0a0ae215831929419514365e4f56&amp;ws_ab_test=searchweb0_0,search" TargetMode="External"/><Relationship Id="rId41" Type="http://schemas.openxmlformats.org/officeDocument/2006/relationships/hyperlink" Target="https://es.aliexpress.com/item/4000115859840.html?spm=a2g0o.productlist.0.0.25515658tLJMPY&amp;algo_pvid=c4191f82-37e4-498b-82cb-68bbab4f6c91&amp;algo_expid=c4191f82-37e4-498b-82cb-68bbab4f6c91-0&amp;btsid=0b0a0ae215831929419514365e4f56&amp;ws_ab_test=searchweb0_0,search" TargetMode="External"/><Relationship Id="rId42" Type="http://schemas.openxmlformats.org/officeDocument/2006/relationships/hyperlink" Target="https://es.aliexpress.com/item/4000115773016.html?spm=a2g0o.productlist.0.0.657d7df1s2CiVt&amp;algo_pvid=adec98c3-c08c-402d-afc0-41bfe90c1307&amp;algo_expid=adec98c3-c08c-402d-afc0-41bfe90c1307-0&amp;btsid=0b0a050b15833764544142576e6c4b&amp;ws_ab_test=searchweb0_0,search" TargetMode="External"/><Relationship Id="rId43" Type="http://schemas.openxmlformats.org/officeDocument/2006/relationships/hyperlink" Target="https://es.aliexpress.com/item/4000038688466.html?spm=a2g0o.productlist.0.0.192436a4VCePRY&amp;algo_pvid=82940421-ea17-4f58-b755-647010a4a296&amp;algo_expid=82940421-ea17-4f58-b755-647010a4a296-8&amp;btsid=0ab6f83a15915304419943687e1df8&amp;ws_ab_test=searchweb0_0,search" TargetMode="External"/><Relationship Id="rId44" Type="http://schemas.openxmlformats.org/officeDocument/2006/relationships/hyperlink" Target="https://es.aliexpress.com/item/32804941893.html?spm=a2g0o.productlist.0.0.192436a4VCePRY&amp;s=p&amp;ad_pvid=202006070447221640945690997660011438217_3&amp;algo_pvid=82940421-ea17-4f58-b755-647010a4a296&amp;algo_expid=82940421-ea17-4f58-b755-647010a4a296-2&amp;btsid=0ab6f83a1" TargetMode="External"/><Relationship Id="rId45" Type="http://schemas.openxmlformats.org/officeDocument/2006/relationships/hyperlink" Target="https://es.aliexpress.com/item/33025187805.html?spm=a2g0o.productlist.0.0.634f5c9f2LYREu&amp;algo_pvid=aca79a24-acb1-44c8-8167-6409e3db2cee&amp;algo_expid=aca79a24-acb1-44c8-8167-6409e3db2cee-4&amp;btsid=0b0a050115818282885173418efd56&amp;ws_ab_test=searchweb0_0,searchwe" TargetMode="External"/><Relationship Id="rId46" Type="http://schemas.openxmlformats.org/officeDocument/2006/relationships/hyperlink" Target="https://es.aliexpress.com/item/33025187805.html?spm=a2g0o.productlist.0.0.634f5c9f2LYREu&amp;algo_pvid=aca79a24-acb1-44c8-8167-6409e3db2cee&amp;algo_expid=aca79a24-acb1-44c8-8167-6409e3db2cee-4&amp;btsid=0b0a050115818282885173418efd56&amp;ws_ab_test=searchweb0_0,searchwe" TargetMode="External"/><Relationship Id="rId47" Type="http://schemas.openxmlformats.org/officeDocument/2006/relationships/hyperlink" Target="https://es.aliexpress.com/item/32461951887.html?spm=a2g0o.productlist.0.0.1f17628frp3v6g&amp;algo_pvid=e7345960-1f6c-4a0b-a25a-6aebb72d4939&amp;algo_expid=e7345960-1f6c-4a0b-a25a-6aebb72d4939-2&amp;btsid=0b0a22a415833772311378293ee5b4&amp;ws_ab_test=searchweb0_0,searchwe" TargetMode="External"/><Relationship Id="rId48" Type="http://schemas.openxmlformats.org/officeDocument/2006/relationships/hyperlink" Target="https://es.aliexpress.com/item/32461951887.html?spm=a2g0o.productlist.0.0.1f17628frp3v6g&amp;algo_pvid=e7345960-1f6c-4a0b-a25a-6aebb72d4939&amp;algo_expid=e7345960-1f6c-4a0b-a25a-6aebb72d4939-2&amp;btsid=0b0a22a415833772311378293ee5b4&amp;ws_ab_test=searchweb0_0,searchwe" TargetMode="External"/><Relationship Id="rId49" Type="http://schemas.openxmlformats.org/officeDocument/2006/relationships/hyperlink" Target="https://www.mouser.com/ProductDetail/594-K104K15X7RF53H5" TargetMode="External"/><Relationship Id="rId50" Type="http://schemas.openxmlformats.org/officeDocument/2006/relationships/hyperlink" Target="https://es.aliexpress.com/item/32616937320.html?spm=a2g0s.9042311.0.0.274263c0QGsDRz" TargetMode="External"/><Relationship Id="rId51" Type="http://schemas.openxmlformats.org/officeDocument/2006/relationships/hyperlink" Target="https://es.aliexpress.com/item/32616937320.html?spm=a2g0s.9042311.0.0.274263c0QGsDRz" TargetMode="External"/><Relationship Id="rId52" Type="http://schemas.openxmlformats.org/officeDocument/2006/relationships/hyperlink" Target="https://www.mouser.com/ProductDetail/647-UBW1E221MPD" TargetMode="External"/><Relationship Id="rId53" Type="http://schemas.openxmlformats.org/officeDocument/2006/relationships/hyperlink" Target="https://es.aliexpress.com/item/32698239033.html?spm=a2g0o.cart.0.0.7ba33c00Hh2aMh&amp;mp=1" TargetMode="External"/><Relationship Id="rId54" Type="http://schemas.openxmlformats.org/officeDocument/2006/relationships/hyperlink" Target="https://es.aliexpress.com/item/32698239033.html?spm=a2g0o.cart.0.0.7ba33c00Hh2aMh&amp;mp=1" TargetMode="External"/><Relationship Id="rId55" Type="http://schemas.openxmlformats.org/officeDocument/2006/relationships/hyperlink" Target="https://www.mouser.com/ProductDetail/80-A750EK476M1EAAE40" TargetMode="External"/><Relationship Id="rId56" Type="http://schemas.openxmlformats.org/officeDocument/2006/relationships/hyperlink" Target="https://www.mouser.com/ProductDetail/647-UPW1E100MDD1TD" TargetMode="External"/><Relationship Id="rId57" Type="http://schemas.openxmlformats.org/officeDocument/2006/relationships/hyperlink" Target="https://www.mouser.com/ProductDetail/710-860020672005" TargetMode="External"/><Relationship Id="rId58" Type="http://schemas.openxmlformats.org/officeDocument/2006/relationships/hyperlink" Target="https://www.mouser.es/ProductDetail/810-FG28X5R1E106MR00" TargetMode="External"/><Relationship Id="rId59" Type="http://schemas.openxmlformats.org/officeDocument/2006/relationships/hyperlink" Target="https://es.aliexpress.com/item/32886659892.html?spm=a2g0o.productlist.0.0.4f34630bqpmUT5&amp;algo_pvid=466d009d-7760-4239-b013-b767628c3973&amp;algo_expid=466d009d-7760-4239-b013-b767628c3973-13&amp;btsid=0b0a187b15833793489486170e0daf&amp;ws_ab_test=searchweb0_0,searchw" TargetMode="External"/><Relationship Id="rId60" Type="http://schemas.openxmlformats.org/officeDocument/2006/relationships/hyperlink" Target="https://www.mouser.es/ProductDetail/810-FG18X5R1E106MR06" TargetMode="External"/><Relationship Id="rId61" Type="http://schemas.openxmlformats.org/officeDocument/2006/relationships/hyperlink" Target="https://www.mouser.com/ProductDetail/810-FG28X7R1H223KNT0" TargetMode="External"/><Relationship Id="rId62" Type="http://schemas.openxmlformats.org/officeDocument/2006/relationships/hyperlink" Target="https://es.aliexpress.com/item/32882563906.html?spm=a2g0o.productlist.0.0.6c9a65deMp7wKF&amp;algo_pvid=9b8a1534-dda1-4b6f-91f8-ed1a0ee5a57d&amp;algo_expid=9b8a1534-dda1-4b6f-91f8-ed1a0ee5a57d-8&amp;btsid=0b0a187915834617040687233e8024&amp;ws_ab_test=searchweb0_0,searchwe" TargetMode="External"/><Relationship Id="rId63" Type="http://schemas.openxmlformats.org/officeDocument/2006/relationships/hyperlink" Target="https://www.mouser.es/ProductDetail/810-FG28X7R1H223KNT0" TargetMode="External"/><Relationship Id="rId64" Type="http://schemas.openxmlformats.org/officeDocument/2006/relationships/hyperlink" Target="https://www.mouser.com/ProductDetail/810-FG28C0G1H152JNT0" TargetMode="External"/><Relationship Id="rId65" Type="http://schemas.openxmlformats.org/officeDocument/2006/relationships/hyperlink" Target="https://es.aliexpress.com/item/32831941312.html?spm=a2g0o.productlist.0.0.6cb25f1b6yUmfC&amp;algo_pvid=d8a084cf-3e2d-4730-be0c-e3d0732ac994&amp;algo_expid=d8a084cf-3e2d-4730-be0c-e3d0732ac994-1&amp;btsid=0b0a3f8115835212436016133e8343&amp;ws_ab_test=searchweb0_0,searchwe" TargetMode="External"/><Relationship Id="rId66" Type="http://schemas.openxmlformats.org/officeDocument/2006/relationships/hyperlink" Target="https://www.mouser.com/ProductDetail/810-FG28C0G1H152JNT0" TargetMode="External"/><Relationship Id="rId67" Type="http://schemas.openxmlformats.org/officeDocument/2006/relationships/hyperlink" Target="https://www.mouser.es/ProductDetail/80-C317C331K1G" TargetMode="External"/><Relationship Id="rId68" Type="http://schemas.openxmlformats.org/officeDocument/2006/relationships/hyperlink" Target="https://www.mouser.es/ProductDetail/80-C317C331K1G" TargetMode="External"/><Relationship Id="rId69" Type="http://schemas.openxmlformats.org/officeDocument/2006/relationships/hyperlink" Target="https://www.mouser.es/ProductDetail/810-FG28C0G2A270JNT0" TargetMode="External"/><Relationship Id="rId70" Type="http://schemas.openxmlformats.org/officeDocument/2006/relationships/hyperlink" Target="https://es.aliexpress.com/item/32834171763.html?spm=a2g0o.productlist.0.0.7c972da5na98st&amp;algo_pvid=82be0312-bfd4-4e9b-9843-9f578b8b72eb&amp;algo_expid=82be0312-bfd4-4e9b-9843-9f578b8b72eb-0&amp;btsid=0b0a187b15835202488701923e0814&amp;ws_ab_test=searchweb0_0,searchwe" TargetMode="External"/><Relationship Id="rId71" Type="http://schemas.openxmlformats.org/officeDocument/2006/relationships/hyperlink" Target="https://www.mouser.es/ProductDetail/810-FG28C0G2A270JNT0" TargetMode="External"/><Relationship Id="rId72" Type="http://schemas.openxmlformats.org/officeDocument/2006/relationships/hyperlink" Target="https://www.mouser.es/ProductDetail/80-C317C180J2G-TR" TargetMode="External"/><Relationship Id="rId73" Type="http://schemas.openxmlformats.org/officeDocument/2006/relationships/hyperlink" Target="https://es.aliexpress.com/item/32834171763.html?spm=a2g0o.productlist.0.0.7c972da5na98st&amp;algo_pvid=82be0312-bfd4-4e9b-9843-9f578b8b72eb&amp;algo_expid=82be0312-bfd4-4e9b-9843-9f578b8b72eb-0&amp;btsid=0b0a187b15835202488701923e0814&amp;ws_ab_test=searchweb0_0,searchwe" TargetMode="External"/><Relationship Id="rId74" Type="http://schemas.openxmlformats.org/officeDocument/2006/relationships/hyperlink" Target="https://www.mouser.es/ProductDetail/80-C317C180J2G-TR" TargetMode="External"/><Relationship Id="rId75" Type="http://schemas.openxmlformats.org/officeDocument/2006/relationships/hyperlink" Target="https://www.mouser.com/ProductDetail/810-FG28C0G1H470JNT0" TargetMode="External"/><Relationship Id="rId76" Type="http://schemas.openxmlformats.org/officeDocument/2006/relationships/hyperlink" Target="https://es.aliexpress.com/item/32834171763.html?spm=a2g0o.productlist.0.0.7c972da5na98st&amp;algo_pvid=82be0312-bfd4-4e9b-9843-9f578b8b72eb&amp;algo_expid=82be0312-bfd4-4e9b-9843-9f578b8b72eb-0&amp;btsid=0b0a187b15835202488701923e0814&amp;ws_ab_test=searchweb0_0,searchwe" TargetMode="External"/><Relationship Id="rId77" Type="http://schemas.openxmlformats.org/officeDocument/2006/relationships/hyperlink" Target="https://www.mouser.es/ProductDetail/810-FG28C0G1H470JNT6" TargetMode="External"/><Relationship Id="rId78" Type="http://schemas.openxmlformats.org/officeDocument/2006/relationships/hyperlink" Target="https://www.mouser.com/ProductDetail/810-FG28C0G1H330JNT0" TargetMode="External"/><Relationship Id="rId79" Type="http://schemas.openxmlformats.org/officeDocument/2006/relationships/hyperlink" Target="https://es.aliexpress.com/item/32834171763.html?spm=a2g0o.productlist.0.0.7c972da5na98st&amp;algo_pvid=82be0312-bfd4-4e9b-9843-9f578b8b72eb&amp;algo_expid=82be0312-bfd4-4e9b-9843-9f578b8b72eb-0&amp;btsid=0b0a187b15835202488701923e0814&amp;ws_ab_test=searchweb0_0,searchwe" TargetMode="External"/><Relationship Id="rId80" Type="http://schemas.openxmlformats.org/officeDocument/2006/relationships/hyperlink" Target="https://www.mouser.com/ProductDetail/810-FG28C0G1H330JNT0" TargetMode="External"/><Relationship Id="rId81" Type="http://schemas.openxmlformats.org/officeDocument/2006/relationships/hyperlink" Target="https://www.mouser.es/ProductDetail/810-FG28C0G1H220JNT6" TargetMode="External"/><Relationship Id="rId82" Type="http://schemas.openxmlformats.org/officeDocument/2006/relationships/hyperlink" Target="https://www.mouser.es/ProductDetail/810-FG28C0G1H220JNT6" TargetMode="External"/><Relationship Id="rId83" Type="http://schemas.openxmlformats.org/officeDocument/2006/relationships/hyperlink" Target="https://www.mouser.com/ProductDetail/810-FG28C0G1H4R7CNT0" TargetMode="External"/><Relationship Id="rId84" Type="http://schemas.openxmlformats.org/officeDocument/2006/relationships/hyperlink" Target="https://www.aliexpress.com/item/32866347974.html?spm=a2g0o.cart.0.0.22d33c00WATNSh&amp;mp=1" TargetMode="External"/><Relationship Id="rId85" Type="http://schemas.openxmlformats.org/officeDocument/2006/relationships/hyperlink" Target="https://www.mouser.com/ProductDetail/810-FG28C0G1H4R7CNT0" TargetMode="External"/><Relationship Id="rId86" Type="http://schemas.openxmlformats.org/officeDocument/2006/relationships/hyperlink" Target="https://www.mouser.com/ProductDetail/659-GKG30015" TargetMode="External"/><Relationship Id="rId87" Type="http://schemas.openxmlformats.org/officeDocument/2006/relationships/hyperlink" Target="https://es.aliexpress.com/item/32322156788.html?spm=a2g0o.cart.0.0.57203c00x0oZqG&amp;mp=1" TargetMode="External"/><Relationship Id="rId88" Type="http://schemas.openxmlformats.org/officeDocument/2006/relationships/hyperlink" Target="https://es.aliexpress.com/item/32887483199.html?spm=a2g0o.productlist.0.0.59372f85VWoeAV&amp;s=p&amp;ad_pvid=202006070501502866994471733480002326835_2&amp;algo_pvid=41d94bf0-d301-4432-a2b7-66a525d3002c&amp;algo_expid=41d94bf0-d301-4432-a2b7-66a525d3002c-1&amp;btsid=0ab6d6951" TargetMode="External"/><Relationship Id="rId89" Type="http://schemas.openxmlformats.org/officeDocument/2006/relationships/hyperlink" Target="https://www.mouser.com/ProductDetail/571-6404568" TargetMode="External"/><Relationship Id="rId90" Type="http://schemas.openxmlformats.org/officeDocument/2006/relationships/hyperlink" Target="https://es.aliexpress.com/item/32693971257.html?spm=a2g0o.productlist.0.0.7f8e27068J36GY&amp;algo_pvid=a70d1129-740a-4546-9e16-dc30a0089414&amp;algo_expid=a70d1129-740a-4546-9e16-dc30a0089414-2&amp;btsid=0b0a01f815835238123025793e9620&amp;ws_ab_test=searchweb0_0,searchwe" TargetMode="External"/><Relationship Id="rId91" Type="http://schemas.openxmlformats.org/officeDocument/2006/relationships/hyperlink" Target="https://es.aliexpress.com/item/33012665900.html?spm=a2g0o.productlist.0.0.135d6eebWdUc00&amp;algo_pvid=051a154d-e090-4ba6-9c77-034701071b58&amp;algo_expid=051a154d-e090-4ba6-9c77-034701071b58-10&amp;btsid=0ab50f6115915468787126886e4a4e&amp;ws_ab_test=searchweb0_0,searchw" TargetMode="External"/><Relationship Id="rId92" Type="http://schemas.openxmlformats.org/officeDocument/2006/relationships/hyperlink" Target="https://www.mouser.es/ProductDetail/710-61201621621" TargetMode="External"/><Relationship Id="rId93" Type="http://schemas.openxmlformats.org/officeDocument/2006/relationships/hyperlink" Target="https://www.mouser.es/ProductDetail/710-61201621621" TargetMode="External"/><Relationship Id="rId94" Type="http://schemas.openxmlformats.org/officeDocument/2006/relationships/hyperlink" Target="https://www.mouser.com/ProductDetail/517-929852-01-20-RB" TargetMode="External"/><Relationship Id="rId95" Type="http://schemas.openxmlformats.org/officeDocument/2006/relationships/hyperlink" Target="https://www.mouser.com/ProductDetail/523-L717SDE09P1ACH3R" TargetMode="External"/><Relationship Id="rId96" Type="http://schemas.openxmlformats.org/officeDocument/2006/relationships/hyperlink" Target="https://es.aliexpress.com/item/32845329350.html?spm=a2g0o.productlist.0.0.67d17b39fTUeIW&amp;algo_pvid=bd00c422-5218-437e-a520-e3e877a12b39&amp;algo_expid=bd00c422-5218-437e-a520-e3e877a12b39-4&amp;btsid=0b0a119a15835254437366938ef000&amp;ws_ab_test=searchweb0_0,searchwe" TargetMode="External"/><Relationship Id="rId97" Type="http://schemas.openxmlformats.org/officeDocument/2006/relationships/hyperlink" Target="https://es.aliexpress.com/item/32845329350.html?spm=a2g0o.productlist.0.0.67d17b39fTUeIW&amp;algo_pvid=bd00c422-5218-437e-a520-e3e877a12b39&amp;algo_expid=bd00c422-5218-437e-a520-e3e877a12b39-4&amp;btsid=0b0a119a15835254437366938ef000&amp;ws_ab_test=searchweb0_0,searchwe" TargetMode="External"/><Relationship Id="rId98" Type="http://schemas.openxmlformats.org/officeDocument/2006/relationships/hyperlink" Target="https://www.mouser.com/ProductDetail/806-KLDX-0202-A" TargetMode="External"/><Relationship Id="rId99" Type="http://schemas.openxmlformats.org/officeDocument/2006/relationships/hyperlink" Target="https://es.aliexpress.com/item/4000571163872.html?spm=a2g0o.productlist.0.0.21e85876vRUFSQ&amp;algo_pvid=040fa404-66e2-428e-9d5c-c1da401fb2ae&amp;algo_expid=040fa404-66e2-428e-9d5c-c1da401fb2ae-0&amp;btsid=0b0a01f815835233911436382e9620&amp;ws_ab_test=searchweb0_0,search" TargetMode="External"/><Relationship Id="rId100" Type="http://schemas.openxmlformats.org/officeDocument/2006/relationships/hyperlink" Target="https://www.mouser.com/ProductDetail/806-KLDX-0202-A" TargetMode="External"/><Relationship Id="rId101" Type="http://schemas.openxmlformats.org/officeDocument/2006/relationships/hyperlink" Target="https://www.mouser.com/ProductDetail/490-RCJ-012" TargetMode="External"/><Relationship Id="rId102" Type="http://schemas.openxmlformats.org/officeDocument/2006/relationships/hyperlink" Target="https://www.aliexpress.com/item/32872668581.html?spm=a2g0o.cart.0.0.20b53c00Reki6n&amp;mp=1" TargetMode="External"/><Relationship Id="rId103" Type="http://schemas.openxmlformats.org/officeDocument/2006/relationships/hyperlink" Target="https://www.mouser.com/ProductDetail/490-RCJ-012" TargetMode="External"/><Relationship Id="rId104" Type="http://schemas.openxmlformats.org/officeDocument/2006/relationships/hyperlink" Target="https://www.mouser.com/ProductDetail/490-RCJ-014" TargetMode="External"/><Relationship Id="rId105" Type="http://schemas.openxmlformats.org/officeDocument/2006/relationships/hyperlink" Target="https://www.aliexpress.com/item/32872668581.html?spm=a2g0o.cart.0.0.20b53c00Reki6n&amp;mp=1" TargetMode="External"/><Relationship Id="rId106" Type="http://schemas.openxmlformats.org/officeDocument/2006/relationships/hyperlink" Target="https://www.mouser.com/ProductDetail/490-RCJ-014" TargetMode="External"/><Relationship Id="rId107" Type="http://schemas.openxmlformats.org/officeDocument/2006/relationships/hyperlink" Target="https://www.mouser.com/ProductDetail/490-MD-40SM" TargetMode="External"/><Relationship Id="rId108" Type="http://schemas.openxmlformats.org/officeDocument/2006/relationships/hyperlink" Target="https://es.aliexpress.com/item/4000475293977.html?spm=a2g0o.productlist.0.0.6d737085SxEZsn&amp;algo_pvid=5ec0248f-1639-46c1-9261-55626ac9af90&amp;algo_expid=5ec0248f-1639-46c1-9261-55626ac9af90-38&amp;btsid=0b0a119a15835248098708003eefbb&amp;ws_ab_test=searchweb0_0,searc" TargetMode="External"/><Relationship Id="rId109" Type="http://schemas.openxmlformats.org/officeDocument/2006/relationships/hyperlink" Target="https://www.mouser.com/ProductDetail/490-MD-40SM" TargetMode="External"/><Relationship Id="rId110" Type="http://schemas.openxmlformats.org/officeDocument/2006/relationships/hyperlink" Target="https://www.mouser.com/ProductDetail/490-MD-80SM" TargetMode="External"/><Relationship Id="rId111" Type="http://schemas.openxmlformats.org/officeDocument/2006/relationships/hyperlink" Target="https://es.aliexpress.com/item/32981543684.html?spm=a2g0o.cart.0.0.7ffd3c00Ctv7sV&amp;mp=1" TargetMode="External"/><Relationship Id="rId112" Type="http://schemas.openxmlformats.org/officeDocument/2006/relationships/hyperlink" Target="https://www.mouser.es/ProductDetail/636-112-014-213R001" TargetMode="External"/><Relationship Id="rId113" Type="http://schemas.openxmlformats.org/officeDocument/2006/relationships/hyperlink" Target="https://www.mouser.es/ProductDetail/636-112-014-213R001" TargetMode="External"/><Relationship Id="rId114" Type="http://schemas.openxmlformats.org/officeDocument/2006/relationships/hyperlink" Target="https://es.aliexpress.com/item/33029711948.html?spm=a2g0s.9042311.0.0.274263c0fu5kBa" TargetMode="External"/><Relationship Id="rId115" Type="http://schemas.openxmlformats.org/officeDocument/2006/relationships/hyperlink" Target="https://es.aliexpress.com/item/33029711948.html?spm=a2g0s.9042311.0.0.274263c0fu5kBa" TargetMode="External"/><Relationship Id="rId116" Type="http://schemas.openxmlformats.org/officeDocument/2006/relationships/hyperlink" Target="https://es.aliexpress.com/item/33029458127.html?spm=a2g0o.detail.0.0.ef765b4aw6Yus4&amp;gps-id=pcDetailCartBuyAlsoBuy&amp;scm=1007.12908.140317.0&amp;scm_id=1007.12908.140317.0&amp;scm-url=1007.12908.140317.0&amp;pvid=810dc53d-7d6e-4d0b-a9c1-177747bc966f" TargetMode="External"/><Relationship Id="rId117" Type="http://schemas.openxmlformats.org/officeDocument/2006/relationships/hyperlink" Target="https://es.aliexpress.com/item/33029458127.html?spm=a2g0o.detail.0.0.ef765b4aw6Yus4&amp;gps-id=pcDetailCartBuyAlsoBuy&amp;scm=1007.12908.140317.0&amp;scm_id=1007.12908.140317.0&amp;scm-url=1007.12908.140317.0&amp;pvid=810dc53d-7d6e-4d0b-a9c1-177747bc966f" TargetMode="External"/><Relationship Id="rId118" Type="http://schemas.openxmlformats.org/officeDocument/2006/relationships/hyperlink" Target="https://www.mouser.es/ProductDetail/512-1N4148" TargetMode="External"/><Relationship Id="rId119" Type="http://schemas.openxmlformats.org/officeDocument/2006/relationships/hyperlink" Target="https://www.aliexpress.com/item/32958352035.html?spm=a2g0o.cart.0.0.5ab33c00KcRw3m&amp;mp=1" TargetMode="External"/><Relationship Id="rId120" Type="http://schemas.openxmlformats.org/officeDocument/2006/relationships/hyperlink" Target="https://www.mouser.es/ProductDetail/512-1N4148" TargetMode="External"/><Relationship Id="rId121" Type="http://schemas.openxmlformats.org/officeDocument/2006/relationships/hyperlink" Target="https://es.aliexpress.com/item/32789671683.html?spm=a2g0s.9042311.0.0.117263c0zwFU3G" TargetMode="External"/><Relationship Id="rId122" Type="http://schemas.openxmlformats.org/officeDocument/2006/relationships/hyperlink" Target="https://es.aliexpress.com/item/32789671683.html?spm=a2g0s.9042311.0.0.117263c0zwFU3G" TargetMode="External"/><Relationship Id="rId123" Type="http://schemas.openxmlformats.org/officeDocument/2006/relationships/hyperlink" Target="https://msxmakers.design.com/" TargetMode="External"/><Relationship Id="rId124" Type="http://schemas.openxmlformats.org/officeDocument/2006/relationships/hyperlink" Target="https://es.aliexpress.com/item/4000041972450.html?spm=a2g0s.9042311.0.0.274263c0cxnfBs" TargetMode="External"/><Relationship Id="rId125" Type="http://schemas.openxmlformats.org/officeDocument/2006/relationships/hyperlink" Target="https://es.aliexpress.com/item/4000041972450.html?spm=a2g0s.9042311.0.0.274263c0cxnfBs" TargetMode="External"/><Relationship Id="rId126" Type="http://schemas.openxmlformats.org/officeDocument/2006/relationships/hyperlink" Target="https://es.aliexpress.com/item/4000041972450.html?spm=a2g0s.9042311.0.0.274263c0cxnfBs" TargetMode="External"/><Relationship Id="rId127" Type="http://schemas.openxmlformats.org/officeDocument/2006/relationships/hyperlink" Target="https://es.aliexpress.com/item/4000041972450.html?spm=a2g0s.9042311.0.0.274263c0cxnfBs" TargetMode="External"/><Relationship Id="rId128" Type="http://schemas.openxmlformats.org/officeDocument/2006/relationships/hyperlink" Target="https://es.rs-online.com/web/p/products/8411420/" TargetMode="External"/><Relationship Id="rId129" Type="http://schemas.openxmlformats.org/officeDocument/2006/relationships/hyperlink" Target="https://es.aliexpress.com/item/4000156353365.html?spm=a2g0o.productlist.0.0.601b437fJ1JE19&amp;algo_pvid=463d1e4d-55bc-4804-b007-9dee3a647fd1&amp;algo_expid=463d1e4d-55bc-4804-b007-9dee3a647fd1-24&amp;btsid=0ab6d67915915495391955499e6ec5&amp;ws_ab_test=searchweb0_0,searc" TargetMode="External"/><Relationship Id="rId130" Type="http://schemas.openxmlformats.org/officeDocument/2006/relationships/hyperlink" Target="https://www.mouser.com/ProductDetail/649-78229-102HLF" TargetMode="External"/><Relationship Id="rId131" Type="http://schemas.openxmlformats.org/officeDocument/2006/relationships/hyperlink" Target="https://www.mouser.com/ProductDetail/695-HC49US-214-U" TargetMode="External"/><Relationship Id="rId132" Type="http://schemas.openxmlformats.org/officeDocument/2006/relationships/hyperlink" Target="https://es.aliexpress.com/item/1198764825.html?spm=a2g0o.cart.0.0.29e53c00L2QtBx&amp;mp=1" TargetMode="External"/><Relationship Id="rId133" Type="http://schemas.openxmlformats.org/officeDocument/2006/relationships/hyperlink" Target="https://www.mouser.com/ProductDetail/695-HC49US-214-U" TargetMode="External"/><Relationship Id="rId134" Type="http://schemas.openxmlformats.org/officeDocument/2006/relationships/hyperlink" Target="https://www.mouser.es/ProductDetail/520-TFC3X8-X" TargetMode="External"/><Relationship Id="rId135" Type="http://schemas.openxmlformats.org/officeDocument/2006/relationships/hyperlink" Target="https://es.aliexpress.com/item/32950588567.html?spm=a2g0o.productlist.0.0.57d17acaySF0Ng&amp;algo_pvid=73e12017-6c27-4fe9-ace3-097a6f75a18c&amp;algo_expid=73e12017-6c27-4fe9-ace3-097a6f75a18c-1&amp;btsid=0b0a182b15835769975947802ec609&amp;ws_ab_test=searchweb0_0,searchwe" TargetMode="External"/><Relationship Id="rId136" Type="http://schemas.openxmlformats.org/officeDocument/2006/relationships/hyperlink" Target="https://www.mouser.es/ProductDetail/520-TFC3X8-X" TargetMode="External"/><Relationship Id="rId137" Type="http://schemas.openxmlformats.org/officeDocument/2006/relationships/hyperlink" Target="https://www.mouser.com/ProductDetail/520-HCU443-20X" TargetMode="External"/><Relationship Id="rId138" Type="http://schemas.openxmlformats.org/officeDocument/2006/relationships/hyperlink" Target="https://www.mouser.com/ProductDetail/520-HCU443-20X" TargetMode="External"/><Relationship Id="rId139" Type="http://schemas.openxmlformats.org/officeDocument/2006/relationships/hyperlink" Target="https://www.mouser.es/ProductDetail/576-06R075BU" TargetMode="External"/><Relationship Id="rId140" Type="http://schemas.openxmlformats.org/officeDocument/2006/relationships/hyperlink" Target="https://es.aliexpress.com/item/32692540644.html?spm=a2g0s.9042311.0.0.274263c0fu5kBa" TargetMode="External"/><Relationship Id="rId141" Type="http://schemas.openxmlformats.org/officeDocument/2006/relationships/hyperlink" Target="https://www.mouser.es/ProductDetail/576-06R075BU" TargetMode="External"/><Relationship Id="rId142" Type="http://schemas.openxmlformats.org/officeDocument/2006/relationships/hyperlink" Target="https://www.mouser.com/ProductDetail/595-CD74HC670E" TargetMode="External"/><Relationship Id="rId143" Type="http://schemas.openxmlformats.org/officeDocument/2006/relationships/hyperlink" Target="https://es.aliexpress.com/item/4000617321381.html?spm=a2g0o.productlist.0.0.47052b86jPYZKr&amp;algo_pvid=032259e4-b9a6-4f35-83c3-96b3f4e37a72&amp;algo_expid=032259e4-b9a6-4f35-83c3-96b3f4e37a72-1&amp;btsid=0b0a050115822872166033807ecae6&amp;ws_ab_test=searchweb0_0,search" TargetMode="External"/><Relationship Id="rId144" Type="http://schemas.openxmlformats.org/officeDocument/2006/relationships/hyperlink" Target="https://es.aliexpress.com/item/4000617321381.html?spm=a2g0o.productlist.0.0.47052b86jPYZKr&amp;algo_pvid=032259e4-b9a6-4f35-83c3-96b3f4e37a72&amp;algo_expid=032259e4-b9a6-4f35-83c3-96b3f4e37a72-1&amp;btsid=0b0a050115822872166033807ecae6&amp;ws_ab_test=searchweb0_0,search" TargetMode="External"/><Relationship Id="rId145" Type="http://schemas.openxmlformats.org/officeDocument/2006/relationships/hyperlink" Target="https://www.mouser.es/ProductDetail/Texas-Instruments/SN74AHCT245N?qs=sGAEpiMZZMs9F6aVvY09btkPv7nrVS6TOCC0tbdjPA0%3D" TargetMode="External"/><Relationship Id="rId146" Type="http://schemas.openxmlformats.org/officeDocument/2006/relationships/hyperlink" Target="https://www.aliexpress.com/item/4000115637391.html?spm=a2g0o.cart.0.0.80783c00NDf8KY&amp;mp=1" TargetMode="External"/><Relationship Id="rId147" Type="http://schemas.openxmlformats.org/officeDocument/2006/relationships/hyperlink" Target="https://www.mouser.com/ProductDetail/595-SN74LS07N" TargetMode="External"/><Relationship Id="rId148" Type="http://schemas.openxmlformats.org/officeDocument/2006/relationships/hyperlink" Target="https://es.aliexpress.com/item/32841950498.html?spm=a2g0o.productlist.0.0.21cd1e62pvrpou&amp;algo_pvid=c4a4a23e-c2d7-4427-b50f-a712addaba86&amp;algo_expid=c4a4a23e-c2d7-4427-b50f-a712addaba86-19&amp;btsid=0b0a3f8115824949903283437e7f90&amp;ws_ab_test=searchweb0_0,searchw" TargetMode="External"/><Relationship Id="rId149" Type="http://schemas.openxmlformats.org/officeDocument/2006/relationships/hyperlink" Target="https://es.aliexpress.com/item/32841950498.html?spm=a2g0o.productlist.0.0.21cd1e62pvrpou&amp;algo_pvid=c4a4a23e-c2d7-4427-b50f-a712addaba86&amp;algo_expid=c4a4a23e-c2d7-4427-b50f-a712addaba86-19&amp;btsid=0b0a3f8115824949903283437e7f90&amp;ws_ab_test=searchweb0_0,searchw" TargetMode="External"/><Relationship Id="rId150" Type="http://schemas.openxmlformats.org/officeDocument/2006/relationships/hyperlink" Target="https://www.mouser.com/ProductDetail/595-SN74F541N" TargetMode="External"/><Relationship Id="rId151" Type="http://schemas.openxmlformats.org/officeDocument/2006/relationships/hyperlink" Target="https://es.aliexpress.com/item/4000301336601.html?spm=a2g0o.productlist.0.0.2c1b40d3MUEHWw&amp;algo_pvid=3a149c94-c129-4be4-a8d9-d60ff4f07b83&amp;algo_expid=3a149c94-c129-4be4-a8d9-d60ff4f07b83-0&amp;btsid=0b0a0ae215822878627852992e5488&amp;ws_ab_test=searchweb0_0,search" TargetMode="External"/><Relationship Id="rId152" Type="http://schemas.openxmlformats.org/officeDocument/2006/relationships/hyperlink" Target="https://www.mouser.com/ProductDetail/595-SN74F541N" TargetMode="External"/><Relationship Id="rId153" Type="http://schemas.openxmlformats.org/officeDocument/2006/relationships/hyperlink" Target="https://www.mouser.com/ProductDetail/595-SN74HCT540N" TargetMode="External"/><Relationship Id="rId154" Type="http://schemas.openxmlformats.org/officeDocument/2006/relationships/hyperlink" Target="https://es.aliexpress.com/item/4000115524877.html?spm=a2g0o.cart.0.0.35a23c00L1KqDQ&amp;mp=1" TargetMode="External"/><Relationship Id="rId155" Type="http://schemas.openxmlformats.org/officeDocument/2006/relationships/hyperlink" Target="https://www.mouser.com/ProductDetail/595-SN74HCT540N" TargetMode="External"/><Relationship Id="rId156" Type="http://schemas.openxmlformats.org/officeDocument/2006/relationships/hyperlink" Target="https://www.mouser.com/ProductDetail/595-SN74HCT273N" TargetMode="External"/><Relationship Id="rId157" Type="http://schemas.openxmlformats.org/officeDocument/2006/relationships/hyperlink" Target="https://es.aliexpress.com/item/4000460128259.html?spm=a2g0o.productlist.0.0.6c8a245f0SrDIZ&amp;s=p&amp;algo_pvid=e2700a76-d053-47bb-869d-bcb94327fae4&amp;algo_expid=e2700a76-d053-47bb-869d-bcb94327fae4-9&amp;btsid=0be3746c15824620700718826ed07a&amp;ws_ab_test=searchweb0_0,se" TargetMode="External"/><Relationship Id="rId158" Type="http://schemas.openxmlformats.org/officeDocument/2006/relationships/hyperlink" Target="https://www.mouser.com/ProductDetail/595-SN74HCT273N" TargetMode="External"/><Relationship Id="rId159" Type="http://schemas.openxmlformats.org/officeDocument/2006/relationships/hyperlink" Target="https://www.mouser.com/ProductDetail/595-CD74HCT175E" TargetMode="External"/><Relationship Id="rId160" Type="http://schemas.openxmlformats.org/officeDocument/2006/relationships/hyperlink" Target="https://es.aliexpress.com/item/33035201160.html?spm=a219c.12010615.8148356.1.4f0e752e1XLxK4" TargetMode="External"/><Relationship Id="rId161" Type="http://schemas.openxmlformats.org/officeDocument/2006/relationships/hyperlink" Target="https://www.mouser.com/ProductDetail/595-CD74HCT175E" TargetMode="External"/><Relationship Id="rId162" Type="http://schemas.openxmlformats.org/officeDocument/2006/relationships/hyperlink" Target="https://www.mouser.com/ProductDetail/595-SN74HCT157N" TargetMode="External"/><Relationship Id="rId163" Type="http://schemas.openxmlformats.org/officeDocument/2006/relationships/hyperlink" Target="https://es.aliexpress.com/item/33035444053.html?spm=a219c.12010615.8148356.2.471d24600n1bxJ" TargetMode="External"/><Relationship Id="rId164" Type="http://schemas.openxmlformats.org/officeDocument/2006/relationships/hyperlink" Target="https://www.mouser.com/ProductDetail/595-SN74HCT157N" TargetMode="External"/><Relationship Id="rId165" Type="http://schemas.openxmlformats.org/officeDocument/2006/relationships/hyperlink" Target="https://www.mouser.com/ProductDetail/595-CD74HCT153E" TargetMode="External"/><Relationship Id="rId166" Type="http://schemas.openxmlformats.org/officeDocument/2006/relationships/hyperlink" Target="https://es.aliexpress.com/item/4000115633941.html?spm=a219c.12010615.8148356.1.84725f9f1OhQel" TargetMode="External"/><Relationship Id="rId167" Type="http://schemas.openxmlformats.org/officeDocument/2006/relationships/hyperlink" Target="https://www.mouser.com/ProductDetail/595-CD74HCT153E" TargetMode="External"/><Relationship Id="rId168" Type="http://schemas.openxmlformats.org/officeDocument/2006/relationships/hyperlink" Target="https://www.mouser.es/ProductDetail/595-SN74AHCT138N" TargetMode="External"/><Relationship Id="rId169" Type="http://schemas.openxmlformats.org/officeDocument/2006/relationships/hyperlink" Target="https://es.aliexpress.com/item/4000115600745.html?spm=a219c.12010615.8148356.3.368a3863QV51CX" TargetMode="External"/><Relationship Id="rId170" Type="http://schemas.openxmlformats.org/officeDocument/2006/relationships/hyperlink" Target="https://www.mouser.es/ProductDetail/595-SN74AHCT138N" TargetMode="External"/><Relationship Id="rId171" Type="http://schemas.openxmlformats.org/officeDocument/2006/relationships/hyperlink" Target="https://www.mouser.es/ProductDetail/595-SN74AHCT125N" TargetMode="External"/><Relationship Id="rId172" Type="http://schemas.openxmlformats.org/officeDocument/2006/relationships/hyperlink" Target="https://es.aliexpress.com/item/32829396575.html?spm=a2g0o.productlist.0.0.6e37d89cuu0GTl&amp;algo_pvid=5596ed9c-3ff8-4dd5-b89c-9f8a7784ac9c&amp;algo_expid=5596ed9c-3ff8-4dd5-b89c-9f8a7784ac9c-0&amp;btsid=0b0a22a415824706093506053eee27&amp;ws_ab_test=searchweb0_0,searchwe" TargetMode="External"/><Relationship Id="rId173" Type="http://schemas.openxmlformats.org/officeDocument/2006/relationships/hyperlink" Target="https://www.mouser.es/ProductDetail/595-SN74AHCT125N" TargetMode="External"/><Relationship Id="rId174" Type="http://schemas.openxmlformats.org/officeDocument/2006/relationships/hyperlink" Target="https://www.mouser.com/ProductDetail/595-SN74HCT74N" TargetMode="External"/><Relationship Id="rId175" Type="http://schemas.openxmlformats.org/officeDocument/2006/relationships/hyperlink" Target="https://es.aliexpress.com/item/4000115702467.html?spm=a219c.12010615.8148356.1.645b7008qmvDAw" TargetMode="External"/><Relationship Id="rId176" Type="http://schemas.openxmlformats.org/officeDocument/2006/relationships/hyperlink" Target="https://www.mouser.com/ProductDetail/595-SN74HCT74N" TargetMode="External"/><Relationship Id="rId177" Type="http://schemas.openxmlformats.org/officeDocument/2006/relationships/hyperlink" Target="https://www.mouser.es/ProductDetail/595-SN74AHCT32N" TargetMode="External"/><Relationship Id="rId178" Type="http://schemas.openxmlformats.org/officeDocument/2006/relationships/hyperlink" Target="https://es.aliexpress.com/item/4000115583942.html?spm=a219c.12010615.8148356.1.265f1edblv1PGX" TargetMode="External"/><Relationship Id="rId179" Type="http://schemas.openxmlformats.org/officeDocument/2006/relationships/hyperlink" Target="https://www.mouser.es/ProductDetail/595-SN74AHCT32N" TargetMode="External"/><Relationship Id="rId180" Type="http://schemas.openxmlformats.org/officeDocument/2006/relationships/hyperlink" Target="https://www.mouser.com/ProductDetail/595-CD74HCT30E" TargetMode="External"/><Relationship Id="rId181" Type="http://schemas.openxmlformats.org/officeDocument/2006/relationships/hyperlink" Target="https://es.aliexpress.com/store/718163/search?SearchText=74hc30" TargetMode="External"/><Relationship Id="rId182" Type="http://schemas.openxmlformats.org/officeDocument/2006/relationships/hyperlink" Target="https://www.mouser.com/ProductDetail/595-CD74HCT30E" TargetMode="External"/><Relationship Id="rId183" Type="http://schemas.openxmlformats.org/officeDocument/2006/relationships/hyperlink" Target="https://www.mouser.com/ProductDetail/595-SN74HCT04N" TargetMode="External"/><Relationship Id="rId184" Type="http://schemas.openxmlformats.org/officeDocument/2006/relationships/hyperlink" Target="https://es.aliexpress.com/item/32820456780.html?spm=a2g0o.productlist.0.0.5f682162Tt7iTa&amp;algo_pvid=4b5b3327-9dd4-4669-b96b-7899795f7ce4&amp;algo_expid=4b5b3327-9dd4-4669-b96b-7899795f7ce4-2&amp;btsid=0b0a0ac215824979905392382ee81e&amp;ws_ab_test=searchweb0_0,searchwe" TargetMode="External"/><Relationship Id="rId185" Type="http://schemas.openxmlformats.org/officeDocument/2006/relationships/hyperlink" Target="https://www.mouser.com/ProductDetail/595-SN74HCT04N" TargetMode="External"/><Relationship Id="rId186" Type="http://schemas.openxmlformats.org/officeDocument/2006/relationships/hyperlink" Target="https://www.mouser.es/ProductDetail/595-SN74AHCT02N" TargetMode="External"/><Relationship Id="rId187" Type="http://schemas.openxmlformats.org/officeDocument/2006/relationships/hyperlink" Target="https://es.aliexpress.com/item/4000115620340.html?spm=a2g0o.cart.0.0.b6483c00fcwvvZ&amp;mp=1" TargetMode="External"/><Relationship Id="rId188" Type="http://schemas.openxmlformats.org/officeDocument/2006/relationships/hyperlink" Target="https://www.mouser.es/ProductDetail/595-SN74AHCT02N" TargetMode="External"/><Relationship Id="rId189" Type="http://schemas.openxmlformats.org/officeDocument/2006/relationships/hyperlink" Target="https://www.mouser.com/ProductDetail/595-SN74HCT00N" TargetMode="External"/><Relationship Id="rId190" Type="http://schemas.openxmlformats.org/officeDocument/2006/relationships/hyperlink" Target="https://es.aliexpress.com/item/4000151890998.html?spm=a2g0o.cart.0.0.24cd3c00Whkav3&amp;mp=1" TargetMode="External"/><Relationship Id="rId191" Type="http://schemas.openxmlformats.org/officeDocument/2006/relationships/hyperlink" Target="https://www.mouser.com/ProductDetail/595-SN74HCT00N" TargetMode="External"/><Relationship Id="rId192" Type="http://schemas.openxmlformats.org/officeDocument/2006/relationships/hyperlink" Target="https://es.rs-online.com/web/p/products/8411420/" TargetMode="External"/><Relationship Id="rId193" Type="http://schemas.openxmlformats.org/officeDocument/2006/relationships/hyperlink" Target="https://www.mouser.es/ProductDetail/Omron-Electronics/G5V-1-DC5?qs=%2Fha2pyFadug1Jx3rijpTEKrfSseiR9c8R8%2FfAX9wJrk%3D" TargetMode="External"/><Relationship Id="rId194" Type="http://schemas.openxmlformats.org/officeDocument/2006/relationships/hyperlink" Target="https://www.mouser.es/ProductDetail/291-1M-RC" TargetMode="External"/><Relationship Id="rId195" Type="http://schemas.openxmlformats.org/officeDocument/2006/relationships/hyperlink" Target="https://es.aliexpress.com/item/32643716652.html?spm=a2g0s.9042311.0.0.274263c0QGsDRz" TargetMode="External"/><Relationship Id="rId196" Type="http://schemas.openxmlformats.org/officeDocument/2006/relationships/hyperlink" Target="https://www.mouser.es/ProductDetail/291-1M-RC" TargetMode="External"/><Relationship Id="rId197" Type="http://schemas.openxmlformats.org/officeDocument/2006/relationships/hyperlink" Target="https://www.mouser.es/ProductDetail/660-CF1-4CT26A103J" TargetMode="External"/><Relationship Id="rId198" Type="http://schemas.openxmlformats.org/officeDocument/2006/relationships/hyperlink" Target="https://www.mouser.es/ProductDetail/660-CF1-4CT26A103J" TargetMode="External"/><Relationship Id="rId199" Type="http://schemas.openxmlformats.org/officeDocument/2006/relationships/hyperlink" Target="https://www.mouser.es/ProductDetail/291-5.6K-RC" TargetMode="External"/><Relationship Id="rId200" Type="http://schemas.openxmlformats.org/officeDocument/2006/relationships/hyperlink" Target="https://es.aliexpress.com/item/32576336733.html?spm=a219c.12010615.8148356.3.7464552250hiTF" TargetMode="External"/><Relationship Id="rId201" Type="http://schemas.openxmlformats.org/officeDocument/2006/relationships/hyperlink" Target="https://www.mouser.es/ProductDetail/291-5.6K-RC" TargetMode="External"/><Relationship Id="rId202" Type="http://schemas.openxmlformats.org/officeDocument/2006/relationships/hyperlink" Target="https://www.mouser.es/ProductDetail/291-4.7K-RC" TargetMode="External"/><Relationship Id="rId203" Type="http://schemas.openxmlformats.org/officeDocument/2006/relationships/hyperlink" Target="https://www.mouser.es/ProductDetail/291-4.7K-RC" TargetMode="External"/><Relationship Id="rId204" Type="http://schemas.openxmlformats.org/officeDocument/2006/relationships/hyperlink" Target="https://www.mouser.com/ProductDetail/291-470K-RC" TargetMode="External"/><Relationship Id="rId205" Type="http://schemas.openxmlformats.org/officeDocument/2006/relationships/hyperlink" Target="https://www.mouser.com/ProductDetail/291-470K-RC" TargetMode="External"/><Relationship Id="rId206" Type="http://schemas.openxmlformats.org/officeDocument/2006/relationships/hyperlink" Target="https://www.mouser.es/ProductDetail/603-CFR-25JR-522K7" TargetMode="External"/><Relationship Id="rId207" Type="http://schemas.openxmlformats.org/officeDocument/2006/relationships/hyperlink" Target="https://es.aliexpress.com/item/32575105884.html?spm=a219c.12010615.8148356.1.497d3b8dMIzO1x" TargetMode="External"/><Relationship Id="rId208" Type="http://schemas.openxmlformats.org/officeDocument/2006/relationships/hyperlink" Target="https://www.mouser.es/ProductDetail/603-CFR-25JR-522K7" TargetMode="External"/><Relationship Id="rId209" Type="http://schemas.openxmlformats.org/officeDocument/2006/relationships/hyperlink" Target="https://www.mouser.es/ProductDetail/291-2.2K-RC" TargetMode="External"/><Relationship Id="rId210" Type="http://schemas.openxmlformats.org/officeDocument/2006/relationships/hyperlink" Target="https://www.mouser.es/ProductDetail/291-2.2K-RC" TargetMode="External"/><Relationship Id="rId211" Type="http://schemas.openxmlformats.org/officeDocument/2006/relationships/hyperlink" Target="https://www.mouser.es/ProductDetail/291-1K-RC" TargetMode="External"/><Relationship Id="rId212" Type="http://schemas.openxmlformats.org/officeDocument/2006/relationships/hyperlink" Target="https://www.mouser.es/ProductDetail/291-1K-RC" TargetMode="External"/><Relationship Id="rId213" Type="http://schemas.openxmlformats.org/officeDocument/2006/relationships/hyperlink" Target="https://www.mouser.es/ProductDetail/291-470-RC" TargetMode="External"/><Relationship Id="rId214" Type="http://schemas.openxmlformats.org/officeDocument/2006/relationships/hyperlink" Target="https://www.mouser.es/ProductDetail/291-470-RC" TargetMode="External"/><Relationship Id="rId215" Type="http://schemas.openxmlformats.org/officeDocument/2006/relationships/hyperlink" Target="https://www.mouser.es/ProductDetail/291-180-RC" TargetMode="External"/><Relationship Id="rId216" Type="http://schemas.openxmlformats.org/officeDocument/2006/relationships/hyperlink" Target="https://es.aliexpress.com/item/32576348692.html?spm=a219c.12010615.8148356.5.4ae94fe7k8cueZ" TargetMode="External"/><Relationship Id="rId217" Type="http://schemas.openxmlformats.org/officeDocument/2006/relationships/hyperlink" Target="https://www.mouser.es/ProductDetail/291-180-RC" TargetMode="External"/><Relationship Id="rId218" Type="http://schemas.openxmlformats.org/officeDocument/2006/relationships/hyperlink" Target="https://www.mouser.es/ProductDetail/603-CFR-25JR-52-120R" TargetMode="External"/><Relationship Id="rId219" Type="http://schemas.openxmlformats.org/officeDocument/2006/relationships/hyperlink" Target="https://es.aliexpress.com/item/32577107532.html?spm=a219c.12010615.8148356.1.5ca5c657FFbFB6" TargetMode="External"/><Relationship Id="rId220" Type="http://schemas.openxmlformats.org/officeDocument/2006/relationships/hyperlink" Target="https://www.mouser.es/ProductDetail/603-CFR-25JR-52-120R" TargetMode="External"/><Relationship Id="rId221" Type="http://schemas.openxmlformats.org/officeDocument/2006/relationships/hyperlink" Target="https://www.mouser.es/ProductDetail/291-100-RC" TargetMode="External"/><Relationship Id="rId222" Type="http://schemas.openxmlformats.org/officeDocument/2006/relationships/hyperlink" Target="https://www.mouser.es/ProductDetail/291-100-RC" TargetMode="External"/><Relationship Id="rId223" Type="http://schemas.openxmlformats.org/officeDocument/2006/relationships/hyperlink" Target="https://www.mouser.es/ProductDetail/291-75-RC" TargetMode="External"/><Relationship Id="rId224" Type="http://schemas.openxmlformats.org/officeDocument/2006/relationships/hyperlink" Target="https://es.aliexpress.com/item/32575229360.html?spm=a219c.12010615.8148356.15.2272197cJmYFjP" TargetMode="External"/><Relationship Id="rId225" Type="http://schemas.openxmlformats.org/officeDocument/2006/relationships/hyperlink" Target="https://www.mouser.es/ProductDetail/603-CFR-25JR-52-75R" TargetMode="External"/><Relationship Id="rId226" Type="http://schemas.openxmlformats.org/officeDocument/2006/relationships/hyperlink" Target="https://www.mouser.com/ProductDetail/291-220K-RC" TargetMode="External"/><Relationship Id="rId227" Type="http://schemas.openxmlformats.org/officeDocument/2006/relationships/hyperlink" Target="https://www.mouser.com/ProductDetail/291-220K-RC" TargetMode="External"/><Relationship Id="rId228" Type="http://schemas.openxmlformats.org/officeDocument/2006/relationships/hyperlink" Target="https://www.mouser.com/ProductDetail/291-100K-RC" TargetMode="External"/><Relationship Id="rId229" Type="http://schemas.openxmlformats.org/officeDocument/2006/relationships/hyperlink" Target="https://www.mouser.com/ProductDetail/291-100K-RC" TargetMode="External"/><Relationship Id="rId230" Type="http://schemas.openxmlformats.org/officeDocument/2006/relationships/hyperlink" Target="https://www.mouser.com/ProductDetail/291-47K-RC" TargetMode="External"/><Relationship Id="rId231" Type="http://schemas.openxmlformats.org/officeDocument/2006/relationships/hyperlink" Target="https://www.mouser.com/ProductDetail/291-47K-RC" TargetMode="External"/><Relationship Id="rId232" Type="http://schemas.openxmlformats.org/officeDocument/2006/relationships/hyperlink" Target="https://www.mouser.es/ProductDetail/603-MFR-25FRF5220K" TargetMode="External"/><Relationship Id="rId233" Type="http://schemas.openxmlformats.org/officeDocument/2006/relationships/hyperlink" Target="https://www.mouser.es/ProductDetail/603-MFR-25FRF5220K" TargetMode="External"/><Relationship Id="rId234" Type="http://schemas.openxmlformats.org/officeDocument/2006/relationships/hyperlink" Target="https://es.aliexpress.com/item/32575205531.html?spm=a2g0o.productlist.0.0.558ccb4ddvMNDE&amp;algo_pvid=32c5f893-29f9-4dec-bba2-d4b275df3b30&amp;algo_expid=32c5f893-29f9-4dec-bba2-d4b275df3b30-0&amp;btsid=0b0a22a415833482870652256ee5a3&amp;ws_ab_test=searchweb0_0,searchwe" TargetMode="External"/><Relationship Id="rId235" Type="http://schemas.openxmlformats.org/officeDocument/2006/relationships/hyperlink" Target="https://es.aliexpress.com/item/32575205531.html?spm=a2g0o.productlist.0.0.558ccb4ddvMNDE&amp;algo_pvid=32c5f893-29f9-4dec-bba2-d4b275df3b30&amp;algo_expid=32c5f893-29f9-4dec-bba2-d4b275df3b30-0&amp;btsid=0b0a22a415833482870652256ee5a3&amp;ws_ab_test=searchweb0_0,searchwe" TargetMode="External"/><Relationship Id="rId236" Type="http://schemas.openxmlformats.org/officeDocument/2006/relationships/hyperlink" Target="https://www.aliexpress.com/item/33036857983.html?spm=a2g0o.cart.0.0.1b003c00Re1xs5&amp;mp=1" TargetMode="External"/><Relationship Id="rId237" Type="http://schemas.openxmlformats.org/officeDocument/2006/relationships/hyperlink" Target="https://www.aliexpress.com/item/33036857983.html?spm=a2g0o.cart.0.0.1b003c00Re1xs5&amp;mp=1" TargetMode="External"/><Relationship Id="rId238" Type="http://schemas.openxmlformats.org/officeDocument/2006/relationships/hyperlink" Target="https://www.mouser.com/ProductDetail/517-4840-6000-CP" TargetMode="External"/><Relationship Id="rId239" Type="http://schemas.openxmlformats.org/officeDocument/2006/relationships/hyperlink" Target="https://www.aliexpress.com/item/32878657838.html?spm=a2g0o.cart.0.0.5d6b3c00IRKduF&amp;mp=1" TargetMode="External"/><Relationship Id="rId240" Type="http://schemas.openxmlformats.org/officeDocument/2006/relationships/hyperlink" Target="https://es.aliexpress.com/item/4001048163251.html?spm=a2g0o.cart.0.0.2d163c00RspkY2&amp;mp=1" TargetMode="External"/><Relationship Id="rId241" Type="http://schemas.openxmlformats.org/officeDocument/2006/relationships/hyperlink" Target="https://www.mouser.com/ProductDetail/517-4820-3000-CP" TargetMode="External"/><Relationship Id="rId242" Type="http://schemas.openxmlformats.org/officeDocument/2006/relationships/hyperlink" Target="https://www.aliexpress.com/item/33002357655.html?spm=a2g0o.cart.0.0.5d6b3c00IRKduF&amp;mp=1" TargetMode="External"/><Relationship Id="rId243" Type="http://schemas.openxmlformats.org/officeDocument/2006/relationships/hyperlink" Target="https://es.aliexpress.com/item/4001048163251.html?spm=a2g0o.cart.0.0.2d163c00RspkY2&amp;mp=1" TargetMode="External"/><Relationship Id="rId244" Type="http://schemas.openxmlformats.org/officeDocument/2006/relationships/hyperlink" Target="https://www.aliexpress.com/item/32936483224.html?spm=a2g0o.cart.0.0.5d6b3c00IRKduF&amp;mp=1" TargetMode="External"/><Relationship Id="rId245" Type="http://schemas.openxmlformats.org/officeDocument/2006/relationships/hyperlink" Target="https://es.aliexpress.com/item/4001048163251.html?spm=a2g0o.cart.0.0.2d163c00RspkY2&amp;mp=1" TargetMode="External"/><Relationship Id="rId246" Type="http://schemas.openxmlformats.org/officeDocument/2006/relationships/hyperlink" Target="https://www.mouser.com/ProductDetail/517-4814-3000-CP" TargetMode="External"/><Relationship Id="rId247" Type="http://schemas.openxmlformats.org/officeDocument/2006/relationships/hyperlink" Target="https://www.aliexpress.com/item/32664125273.html?spm=a2g0o.cart.0.0.5d6b3c00IRKduF&amp;mp=1" TargetMode="External"/><Relationship Id="rId248" Type="http://schemas.openxmlformats.org/officeDocument/2006/relationships/hyperlink" Target="https://es.aliexpress.com/item/4001048163251.html?spm=a2g0o.cart.0.0.2d163c00RspkY2&amp;mp=1" TargetMode="External"/><Relationship Id="rId249" Type="http://schemas.openxmlformats.org/officeDocument/2006/relationships/hyperlink" Target="https://es.aliexpress.com/item/32224656013.html?spm=a2g0s.9042311.0.0.274263c0tVT1QC" TargetMode="External"/><Relationship Id="rId250" Type="http://schemas.openxmlformats.org/officeDocument/2006/relationships/hyperlink" Target="https://es.aliexpress.com/item/4001048163251.html?spm=a2g0o.cart.0.0.2d163c00RspkY2&amp;mp=1" TargetMode="External"/><Relationship Id="rId251" Type="http://schemas.openxmlformats.org/officeDocument/2006/relationships/hyperlink" Target="https://www.mouser.com/ProductDetail/517-4818-3000-CP" TargetMode="External"/><Relationship Id="rId252" Type="http://schemas.openxmlformats.org/officeDocument/2006/relationships/hyperlink" Target="https://www.aliexpress.com/item/32934032654.html?spm=a2g0o.cart.0.0.5d6b3c00IRKduF&amp;mp=1" TargetMode="External"/><Relationship Id="rId253" Type="http://schemas.openxmlformats.org/officeDocument/2006/relationships/hyperlink" Target="https://es.aliexpress.com/item/4001048163251.html?spm=a2g0o.cart.0.0.2d163c00RspkY2&amp;mp=1" TargetMode="External"/><Relationship Id="rId254" Type="http://schemas.openxmlformats.org/officeDocument/2006/relationships/hyperlink" Target="https://es.aliexpress.com/item/32674938937.html?spm=a2g0o.cart.0.0.b6483c00iGqujn&amp;mp=1" TargetMode="External"/><Relationship Id="rId255" Type="http://schemas.openxmlformats.org/officeDocument/2006/relationships/hyperlink" Target="https://es.aliexpress.com/item/32674938937.html?spm=a2g0o.cart.0.0.b6483c00iGqujn&amp;mp=1" TargetMode="External"/><Relationship Id="rId256" Type="http://schemas.openxmlformats.org/officeDocument/2006/relationships/hyperlink" Target="https://es.aliexpress.com/item/32878848553.html?spm=a2g0o.productlist.0.0.4ae86a9dU4qUhw&amp;algo_pvid=2f9e04f2-b348-42ee-b46d-638245da564d&amp;algo_expid=2f9e04f2-b348-42ee-b46d-638245da564d-3&amp;btsid=0b0a0ad815835789719043303e0e78&amp;ws_ab_test=searchweb0_0,searchwe" TargetMode="External"/><Relationship Id="rId257" Type="http://schemas.openxmlformats.org/officeDocument/2006/relationships/hyperlink" Target="https://www.mouser.com/ProductDetail/517-4808-3000-CP" TargetMode="External"/><Relationship Id="rId258" Type="http://schemas.openxmlformats.org/officeDocument/2006/relationships/hyperlink" Target="https://es.aliexpress.com/item/32878848553.html?spm=a2g0o.productlist.0.0.4ae86a9dU4qUhw&amp;algo_pvid=2f9e04f2-b348-42ee-b46d-638245da564d&amp;algo_expid=2f9e04f2-b348-42ee-b46d-638245da564d-3&amp;btsid=0b0a0ad815835789719043303e0e78&amp;ws_ab_test=searchweb0_0,searchwe" TargetMode="External"/><Relationship Id="rId259" Type="http://schemas.openxmlformats.org/officeDocument/2006/relationships/hyperlink" Target="https://es.aliexpress.com/item/4001048163251.html?spm=a2g0o.cart.0.0.2d163c00RspkY2&amp;mp=1" TargetMode="External"/><Relationship Id="rId260" Type="http://schemas.openxmlformats.org/officeDocument/2006/relationships/hyperlink" Target="https://www.mouser.com/ProductDetail/517-4832-6000-CP" TargetMode="External"/><Relationship Id="rId261" Type="http://schemas.openxmlformats.org/officeDocument/2006/relationships/hyperlink" Target="https://www.aliexpress.com/item/32826454489.html?spm=a2g0o.cart.0.0.5d6b3c00IRKduF&amp;mp=1" TargetMode="External"/><Relationship Id="rId262" Type="http://schemas.openxmlformats.org/officeDocument/2006/relationships/hyperlink" Target="https://es.aliexpress.com/item/4001048163251.html?spm=a2g0o.cart.0.0.2d163c00RspkY2&amp;mp=1" TargetMode="External"/><Relationship Id="rId263" Type="http://schemas.openxmlformats.org/officeDocument/2006/relationships/hyperlink" Target="https://www.mouser.es/ProductDetail/266-4.7K-RC" TargetMode="External"/><Relationship Id="rId264" Type="http://schemas.openxmlformats.org/officeDocument/2006/relationships/hyperlink" Target="https://www.mouser.es/ProductDetail/266-4.7K-RC" TargetMode="External"/><Relationship Id="rId265" Type="http://schemas.openxmlformats.org/officeDocument/2006/relationships/hyperlink" Target="https://www.mouser.es/ProductDetail/810-FG28X5R1E106MR00" TargetMode="External"/><Relationship Id="rId266" Type="http://schemas.openxmlformats.org/officeDocument/2006/relationships/hyperlink" Target="https://www.mouser.es/ProductDetail/810-FG28X5R1E106MR00" TargetMode="External"/><Relationship Id="rId267" Type="http://schemas.openxmlformats.org/officeDocument/2006/relationships/hyperlink" Target="https://www.mouser.es/ProductDetail/TE-Connectivity-AMP/5-102570-6?qs=79N2OLcp7qy4qyrcyk0rrQ%3D%3D" TargetMode="External"/><Relationship Id="rId268" Type="http://schemas.openxmlformats.org/officeDocument/2006/relationships/hyperlink" Target="https://es.aliexpress.com/item/32698349445.html?spm=a2g0o.cart.0.0.1e483c00qe1PR2&amp;mp=1" TargetMode="External"/><Relationship Id="rId269" Type="http://schemas.openxmlformats.org/officeDocument/2006/relationships/hyperlink" Target="https://es.aliexpress.com/item/32698349445.html?spm=a2g0o.cart.0.0.1e483c00qe1PR2&amp;mp=1" TargetMode="External"/><Relationship Id="rId270" Type="http://schemas.openxmlformats.org/officeDocument/2006/relationships/hyperlink" Target="https://www.mouser.es/ProductDetail/512-1N4148" TargetMode="External"/><Relationship Id="rId271" Type="http://schemas.openxmlformats.org/officeDocument/2006/relationships/hyperlink" Target="https://www.mouser.es/ProductDetail/512-1N4148" TargetMode="External"/><Relationship Id="rId272" Type="http://schemas.openxmlformats.org/officeDocument/2006/relationships/hyperlink" Target="https://es.aliexpress.com/item/4000352695968.html?spm=a2g0o.productlist.0.0.778230ebg7tUtJ&amp;algo_pvid=31781b9e-f058-4435-b5b4-81b2eb5dc19d&amp;algo_expid=31781b9e-f058-4435-b5b4-81b2eb5dc19d-41&amp;btsid=0ab50f0815832280055907522eda8e&amp;ws_ab_test=searchweb0_0,searc" TargetMode="External"/><Relationship Id="rId273" Type="http://schemas.openxmlformats.org/officeDocument/2006/relationships/hyperlink" Target="https://www.aliexpress.com/item/32913352658.html?spm=a2g0o.cart.0.0.b6503c00UFSMbm&amp;mp=1" TargetMode="External"/><Relationship Id="rId274" Type="http://schemas.openxmlformats.org/officeDocument/2006/relationships/hyperlink" Target="https://www.aliexpress.com/item/32839783833.html?spm=a2g0o.cart.0.0.4a7c3c009eaMMK&amp;mp=1" TargetMode="External"/><Relationship Id="rId275" Type="http://schemas.openxmlformats.org/officeDocument/2006/relationships/hyperlink" Target="https://es.aliexpress.com/item/4000111248826.html?spm=a2g0s.9042311.0.0.1fb663c0ck5cSc" TargetMode="External"/><Relationship Id="rId276" Type="http://schemas.openxmlformats.org/officeDocument/2006/relationships/hyperlink" Target="https://www.aliexpress.com/item/32950130974.html?spm=a2g0o.cart.0.0.78923c00JCqOi3&amp;mp=1" TargetMode="External"/><Relationship Id="rId277" Type="http://schemas.openxmlformats.org/officeDocument/2006/relationships/hyperlink" Target="https://www.mouser.es/ProductDetail/540-G99-0742" TargetMode="External"/><Relationship Id="rId278" Type="http://schemas.openxmlformats.org/officeDocument/2006/relationships/hyperlink" Target="https://es.aliexpress.com/item/32719735398.html?spm=a2g0s.9042311.0.0.274263c09xaOks" TargetMode="External"/><Relationship Id="rId279" Type="http://schemas.openxmlformats.org/officeDocument/2006/relationships/hyperlink" Target="https://www.mouser.es/ProductDetail/540-G99-0742" TargetMode="External"/><Relationship Id="rId280" Type="http://schemas.openxmlformats.org/officeDocument/2006/relationships/hyperlink" Target="https://www.mouser.es/ProductDetail/540-G99-0226" TargetMode="External"/><Relationship Id="rId281" Type="http://schemas.openxmlformats.org/officeDocument/2006/relationships/hyperlink" Target="https://www.mouser.es/ProductDetail/540-G99-0226" TargetMode="External"/><Relationship Id="rId282" Type="http://schemas.openxmlformats.org/officeDocument/2006/relationships/hyperlink" Target="https://es.aliexpress.com/item/32719735398.html?spm=a2g0s.9042311.0.0.274263c0BLT3qO" TargetMode="External"/><Relationship Id="rId283" Type="http://schemas.openxmlformats.org/officeDocument/2006/relationships/hyperlink" Target="https://www.mouser.es/ProductDetail/540-MX1A-21NW" TargetMode="External"/><Relationship Id="rId284" Type="http://schemas.openxmlformats.org/officeDocument/2006/relationships/hyperlink" Target="https://www.mouser.es/ProductDetail/540-MX1A-21NW" TargetMode="External"/><Relationship Id="rId285" Type="http://schemas.openxmlformats.org/officeDocument/2006/relationships/hyperlink" Target="https://www.mouser.es/ProductDetail/593-VAOL-3HDE4" TargetMode="External"/><Relationship Id="rId286" Type="http://schemas.openxmlformats.org/officeDocument/2006/relationships/hyperlink" Target="https://es.aliexpress.com/item/32886530132.html?spm=a2g0o.productlist.0.0.38e9191diLk8Qs&amp;algo_pvid=56871616-909a-4ddd-8624-f68c2b0270dc&amp;algo_expid=56871616-909a-4ddd-8624-f68c2b0270dc-1&amp;btsid=0b0a01f815833447166001196e9efa&amp;ws_ab_test=searchweb0_0,searchwe" TargetMode="External"/><Relationship Id="rId287" Type="http://schemas.openxmlformats.org/officeDocument/2006/relationships/hyperlink" Target="https://www.mouser.es/ProductDetail/593-VAOL-3HDE4" TargetMode="External"/><Relationship Id="rId288" Type="http://schemas.openxmlformats.org/officeDocument/2006/relationships/hyperlink" Target="https://www.mouser.es/ProductDetail/593-VAOL-3HCE4" TargetMode="External"/><Relationship Id="rId289" Type="http://schemas.openxmlformats.org/officeDocument/2006/relationships/hyperlink" Target="https://www.mouser.es/ProductDetail/593-VAOL-3HCE4" TargetMode="External"/><Relationship Id="rId290" Type="http://schemas.openxmlformats.org/officeDocument/2006/relationships/hyperlink" Target="https://www.mouser.es/ProductDetail/593-VAOL-3HAE4" TargetMode="External"/><Relationship Id="rId291" Type="http://schemas.openxmlformats.org/officeDocument/2006/relationships/hyperlink" Target="https://www.mouser.es/ProductDetail/593-VAOL-3HAE4" TargetMode="External"/><Relationship Id="rId292" Type="http://schemas.openxmlformats.org/officeDocument/2006/relationships/hyperlink" Target="https://www.mouser.es/ProductDetail/595-SN74LS145N" TargetMode="External"/><Relationship Id="rId293" Type="http://schemas.openxmlformats.org/officeDocument/2006/relationships/hyperlink" Target="https://es.aliexpress.com/item/33053938855.html?spm=a2g0o.cart.0.0.6f013c00EiDZTR&amp;mp=1" TargetMode="External"/><Relationship Id="rId294" Type="http://schemas.openxmlformats.org/officeDocument/2006/relationships/hyperlink" Target="https://www.mouser.es/ProductDetail/595-SN74LS145N" TargetMode="External"/><Relationship Id="rId295" Type="http://schemas.openxmlformats.org/officeDocument/2006/relationships/hyperlink" Target="https://www.mouser.es/ProductDetail/291-470-RC" TargetMode="External"/><Relationship Id="rId296" Type="http://schemas.openxmlformats.org/officeDocument/2006/relationships/hyperlink" Target="https://www.mouser.es/ProductDetail/291-470-RC" TargetMode="External"/><Relationship Id="rId297" Type="http://schemas.openxmlformats.org/officeDocument/2006/relationships/hyperlink" Target="https://www.mouser.com/ProductDetail/517-4814-3000-CP" TargetMode="External"/><Relationship Id="rId298" Type="http://schemas.openxmlformats.org/officeDocument/2006/relationships/hyperlink" Target="https://www.aliexpress.com/item/32664125273.html?spm=a2g0o.cart.0.0.5d6b3c00IRKduF&amp;mp=1" TargetMode="External"/><Relationship Id="rId299" Type="http://schemas.openxmlformats.org/officeDocument/2006/relationships/hyperlink" Target="https://www.aliexpress.com/item/32936483224.html?spm=a2g0o.cart.0.0.5d6b3c00IRKduF&amp;mp=1" TargetMode="External"/><Relationship Id="rId300" Type="http://schemas.openxmlformats.org/officeDocument/2006/relationships/hyperlink" Target="https://es.aliexpress.com/item/33029492417.html?spm=a2g0o.detail.0.0.27ec6212go2Os7&amp;gps-id=pcDetailCartBuyAlsoBuy&amp;scm=1007.12908.131037.0&amp;scm_id=1007.12908.131037.0&amp;scm-url=1007.12908.131037.0&amp;pvid=1a733344-8b72-4849-88a5-eafa41b8490e" TargetMode="External"/><Relationship Id="rId301" Type="http://schemas.openxmlformats.org/officeDocument/2006/relationships/hyperlink" Target="https://es.aliexpress.com/item/33029492417.html?spm=a2g0o.detail.0.0.27ec6212go2Os7&amp;gps-id=pcDetailCartBuyAlsoBuy&amp;scm=1007.12908.131037.0&amp;scm_id=1007.12908.131037.0&amp;scm-url=1007.12908.131037.0&amp;pvid=1a733344-8b72-4849-88a5-eafa41b8490e" TargetMode="External"/><Relationship Id="rId302" Type="http://schemas.openxmlformats.org/officeDocument/2006/relationships/hyperlink" Target="https://es.aliexpress.com/item/33051386587.html?spm=a2g0o.productlist.0.0.24c622f5ZLWYW5&amp;s=p&amp;ad_pvid=202003220524257836225585046730000602814_1&amp;algo_pvid=d6ac2c5f-2494-45cc-aeb2-94a0db2830ef&amp;algo_expid=d6ac2c5f-2494-45cc-aeb2-94a0db2830ef-0&amp;btsid=0b0a22a41" TargetMode="External"/><Relationship Id="rId303" Type="http://schemas.openxmlformats.org/officeDocument/2006/relationships/hyperlink" Target="https://es.aliexpress.com/item/33051386587.html?spm=a2g0o.productlist.0.0.24c622f5ZLWYW5&amp;s=p&amp;ad_pvid=202003220524257836225585046730000602814_1&amp;algo_pvid=d6ac2c5f-2494-45cc-aeb2-94a0db2830ef&amp;algo_expid=d6ac2c5f-2494-45cc-aeb2-94a0db2830ef-0&amp;btsid=0b0a22a41" TargetMode="External"/><Relationship Id="rId304" Type="http://schemas.openxmlformats.org/officeDocument/2006/relationships/hyperlink" Target="http://www.msxcalamar.com/catalog/index.php?id_product=1&amp;controller=product" TargetMode="External"/><Relationship Id="rId305" Type="http://schemas.openxmlformats.org/officeDocument/2006/relationships/hyperlink" Target="http://retrocables.es/tienda/index.php?id_product=53&amp;controller=product&amp;id_lang=4" TargetMode="External"/><Relationship Id="rId306" Type="http://schemas.openxmlformats.org/officeDocument/2006/relationships/hyperlink" Target="http://retrocables.es/tienda/index.php?id_product=53&amp;controller=product&amp;id_lang=4" TargetMode="External"/><Relationship Id="rId307" Type="http://schemas.openxmlformats.org/officeDocument/2006/relationships/hyperlink" Target="http://www.msxcalamar.com/catalog/index.php?id_product=5&amp;controller=product" TargetMode="External"/><Relationship Id="rId308" Type="http://schemas.openxmlformats.org/officeDocument/2006/relationships/hyperlink" Target="http://retrocables.es/tienda/index.php?id_product=3&amp;controller=product&amp;id_lang=4" TargetMode="External"/><Relationship Id="rId309" Type="http://schemas.openxmlformats.org/officeDocument/2006/relationships/hyperlink" Target="http://retrocables.es/tienda/index.php?id_product=3&amp;controller=product&amp;id_lang=4" TargetMode="External"/><Relationship Id="rId310" Type="http://schemas.openxmlformats.org/officeDocument/2006/relationships/hyperlink" Target="http://www.msxcalamar.com/catalog/index.php?id_product=5&amp;controller=product" TargetMode="External"/><Relationship Id="rId311" Type="http://schemas.openxmlformats.org/officeDocument/2006/relationships/hyperlink" Target="http://retrocables.es/tienda/index.php?id_product=3&amp;controller=product&amp;id_lang=4" TargetMode="External"/><Relationship Id="rId312" Type="http://schemas.openxmlformats.org/officeDocument/2006/relationships/hyperlink" Target="https://es.aliexpress.com/item/32224656013.html?spm=a2g0s.9042311.0.0.274263c0tVT1QC" TargetMode="External"/><Relationship Id="rId313" Type="http://schemas.openxmlformats.org/officeDocument/2006/relationships/hyperlink" Target="https://www.mouser.com/ProjectManager/ProjectDetail.aspx?AccessID=78f62e0117" TargetMode="External"/><Relationship Id="rId314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144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pane xSplit="0" ySplit="1" topLeftCell="D46" activePane="bottomLeft" state="frozen"/>
      <selection pane="topLeft" activeCell="A1" activeCellId="0" sqref="A1"/>
      <selection pane="bottomLeft" activeCell="D64" activeCellId="0" sqref="D64"/>
    </sheetView>
  </sheetViews>
  <sheetFormatPr defaultRowHeight="12.8" zeroHeight="false" outlineLevelRow="0" outlineLevelCol="0"/>
  <cols>
    <col collapsed="false" customWidth="true" hidden="true" outlineLevel="0" max="1" min="1" style="1" width="9"/>
    <col collapsed="false" customWidth="true" hidden="true" outlineLevel="0" max="2" min="2" style="2" width="15.53"/>
    <col collapsed="false" customWidth="true" hidden="false" outlineLevel="0" max="3" min="3" style="3" width="13.89"/>
    <col collapsed="false" customWidth="true" hidden="false" outlineLevel="0" max="4" min="4" style="3" width="47.24"/>
    <col collapsed="false" customWidth="true" hidden="false" outlineLevel="0" max="5" min="5" style="4" width="3.91"/>
    <col collapsed="false" customWidth="true" hidden="true" outlineLevel="0" max="6" min="6" style="5" width="7.17"/>
    <col collapsed="false" customWidth="true" hidden="true" outlineLevel="0" max="7" min="7" style="2" width="10.77"/>
    <col collapsed="false" customWidth="true" hidden="false" outlineLevel="0" max="8" min="8" style="3" width="26.85"/>
    <col collapsed="false" customWidth="false" hidden="true" outlineLevel="0" max="10" min="9" style="2" width="11.52"/>
    <col collapsed="false" customWidth="true" hidden="true" outlineLevel="0" max="11" min="11" style="2" width="8.45"/>
    <col collapsed="false" customWidth="true" hidden="true" outlineLevel="0" max="12" min="12" style="2" width="5.09"/>
    <col collapsed="false" customWidth="false" hidden="false" outlineLevel="0" max="13" min="13" style="3" width="11.52"/>
    <col collapsed="false" customWidth="true" hidden="false" outlineLevel="0" max="14" min="14" style="6" width="6.71"/>
    <col collapsed="false" customWidth="true" hidden="false" outlineLevel="0" max="15" min="15" style="7" width="82.42"/>
    <col collapsed="false" customWidth="false" hidden="true" outlineLevel="0" max="16" min="16" style="2" width="11.52"/>
    <col collapsed="false" customWidth="false" hidden="false" outlineLevel="0" max="17" min="17" style="3" width="11.52"/>
    <col collapsed="false" customWidth="false" hidden="false" outlineLevel="0" max="18" min="18" style="8" width="11.52"/>
    <col collapsed="false" customWidth="false" hidden="false" outlineLevel="0" max="19" min="19" style="3" width="11.52"/>
    <col collapsed="false" customWidth="false" hidden="false" outlineLevel="0" max="1025" min="20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9" t="s">
        <v>3</v>
      </c>
      <c r="E1" s="4" t="s">
        <v>4</v>
      </c>
      <c r="F1" s="10" t="s">
        <v>5</v>
      </c>
      <c r="G1" s="2" t="s">
        <v>6</v>
      </c>
      <c r="H1" s="3" t="s">
        <v>7</v>
      </c>
      <c r="I1" s="2" t="s">
        <v>8</v>
      </c>
      <c r="J1" s="5" t="s">
        <v>9</v>
      </c>
      <c r="K1" s="2" t="s">
        <v>10</v>
      </c>
      <c r="L1" s="5" t="s">
        <v>11</v>
      </c>
      <c r="M1" s="3" t="s">
        <v>12</v>
      </c>
      <c r="N1" s="6" t="s">
        <v>13</v>
      </c>
      <c r="O1" s="7" t="s">
        <v>14</v>
      </c>
      <c r="P1" s="2" t="s">
        <v>15</v>
      </c>
      <c r="AMJ1" s="3"/>
    </row>
    <row r="2" customFormat="false" ht="12.8" hidden="false" customHeight="false" outlineLevel="0" collapsed="false">
      <c r="A2" s="1" t="n">
        <v>1</v>
      </c>
      <c r="B2" s="11" t="s">
        <v>16</v>
      </c>
      <c r="C2" s="12" t="s">
        <v>17</v>
      </c>
      <c r="D2" s="12" t="s">
        <v>18</v>
      </c>
      <c r="E2" s="4" t="n">
        <v>4</v>
      </c>
      <c r="F2" s="5" t="n">
        <v>0.4719</v>
      </c>
      <c r="H2" s="3" t="s">
        <v>19</v>
      </c>
      <c r="I2" s="13" t="s">
        <v>20</v>
      </c>
      <c r="J2" s="5" t="n">
        <v>1.8876</v>
      </c>
      <c r="K2" s="14" t="s">
        <v>21</v>
      </c>
      <c r="L2" s="5" t="n">
        <v>1.79</v>
      </c>
      <c r="M2" s="3" t="s">
        <v>22</v>
      </c>
      <c r="N2" s="6" t="n">
        <f aca="false">+1.56*1.21</f>
        <v>1.8876</v>
      </c>
      <c r="O2" s="15" t="s">
        <v>20</v>
      </c>
    </row>
    <row r="3" customFormat="false" ht="12.8" hidden="false" customHeight="false" outlineLevel="0" collapsed="false">
      <c r="A3" s="1" t="n">
        <v>1</v>
      </c>
      <c r="B3" s="11" t="s">
        <v>16</v>
      </c>
      <c r="C3" s="12" t="s">
        <v>23</v>
      </c>
      <c r="D3" s="12" t="s">
        <v>24</v>
      </c>
      <c r="E3" s="4" t="n">
        <v>3</v>
      </c>
      <c r="F3" s="5" t="n">
        <v>0.4719</v>
      </c>
      <c r="H3" s="3" t="s">
        <v>25</v>
      </c>
      <c r="I3" s="13" t="s">
        <v>26</v>
      </c>
      <c r="J3" s="5" t="n">
        <v>1.41</v>
      </c>
      <c r="K3" s="14" t="s">
        <v>27</v>
      </c>
      <c r="L3" s="5" t="n">
        <v>3.76</v>
      </c>
      <c r="M3" s="3" t="s">
        <v>22</v>
      </c>
      <c r="N3" s="6" t="n">
        <f aca="false">+1.17*1.21</f>
        <v>1.4157</v>
      </c>
      <c r="O3" s="15" t="s">
        <v>26</v>
      </c>
    </row>
    <row r="4" customFormat="false" ht="12.8" hidden="false" customHeight="false" outlineLevel="0" collapsed="false">
      <c r="A4" s="1" t="n">
        <v>1</v>
      </c>
      <c r="B4" s="11" t="s">
        <v>16</v>
      </c>
      <c r="C4" s="12" t="s">
        <v>28</v>
      </c>
      <c r="D4" s="12" t="s">
        <v>29</v>
      </c>
      <c r="E4" s="4" t="n">
        <v>1</v>
      </c>
      <c r="F4" s="5" t="n">
        <v>0.6534</v>
      </c>
      <c r="H4" s="3" t="s">
        <v>30</v>
      </c>
      <c r="I4" s="13" t="s">
        <v>31</v>
      </c>
      <c r="J4" s="5" t="n">
        <v>0.6534</v>
      </c>
      <c r="K4" s="14" t="s">
        <v>32</v>
      </c>
      <c r="L4" s="5" t="n">
        <v>2.2</v>
      </c>
      <c r="M4" s="3" t="s">
        <v>22</v>
      </c>
      <c r="N4" s="6" t="n">
        <f aca="false">+0.27*1.21</f>
        <v>0.3267</v>
      </c>
      <c r="O4" s="15" t="s">
        <v>31</v>
      </c>
    </row>
    <row r="5" customFormat="false" ht="12.8" hidden="false" customHeight="false" outlineLevel="0" collapsed="false">
      <c r="A5" s="1" t="n">
        <v>1</v>
      </c>
      <c r="B5" s="11" t="s">
        <v>16</v>
      </c>
      <c r="C5" s="12" t="s">
        <v>33</v>
      </c>
      <c r="D5" s="12" t="s">
        <v>34</v>
      </c>
      <c r="E5" s="4" t="n">
        <v>1</v>
      </c>
      <c r="F5" s="5" t="n">
        <v>1.67</v>
      </c>
      <c r="H5" s="3" t="s">
        <v>35</v>
      </c>
      <c r="I5" s="13" t="s">
        <v>36</v>
      </c>
      <c r="J5" s="5" t="n">
        <v>0.363</v>
      </c>
      <c r="K5" s="14" t="s">
        <v>37</v>
      </c>
      <c r="L5" s="5" t="n">
        <v>1.67</v>
      </c>
      <c r="M5" s="3" t="s">
        <v>22</v>
      </c>
      <c r="N5" s="6" t="n">
        <f aca="false">+0.32*1.21</f>
        <v>0.3872</v>
      </c>
      <c r="O5" s="15" t="s">
        <v>36</v>
      </c>
    </row>
    <row r="6" customFormat="false" ht="12.8" hidden="false" customHeight="false" outlineLevel="0" collapsed="false">
      <c r="A6" s="1" t="n">
        <v>1</v>
      </c>
      <c r="B6" s="11" t="s">
        <v>38</v>
      </c>
      <c r="C6" s="12" t="s">
        <v>39</v>
      </c>
      <c r="D6" s="12" t="s">
        <v>40</v>
      </c>
      <c r="E6" s="4" t="n">
        <v>1</v>
      </c>
      <c r="F6" s="5" t="n">
        <v>1.26</v>
      </c>
      <c r="H6" s="3" t="s">
        <v>41</v>
      </c>
      <c r="I6" s="13" t="s">
        <v>42</v>
      </c>
      <c r="J6" s="5" t="n">
        <v>1.5972</v>
      </c>
      <c r="K6" s="14" t="s">
        <v>43</v>
      </c>
      <c r="L6" s="5" t="n">
        <v>1.26</v>
      </c>
      <c r="M6" s="3" t="s">
        <v>44</v>
      </c>
      <c r="N6" s="6" t="n">
        <f aca="false">+0.37+0.68</f>
        <v>1.05</v>
      </c>
      <c r="O6" s="16" t="s">
        <v>43</v>
      </c>
    </row>
    <row r="7" customFormat="false" ht="12.8" hidden="false" customHeight="false" outlineLevel="0" collapsed="false">
      <c r="A7" s="1" t="n">
        <v>1</v>
      </c>
      <c r="B7" s="11" t="s">
        <v>45</v>
      </c>
      <c r="C7" s="12" t="s">
        <v>46</v>
      </c>
      <c r="D7" s="12" t="s">
        <v>47</v>
      </c>
      <c r="E7" s="4" t="n">
        <v>1</v>
      </c>
      <c r="F7" s="5" t="n">
        <v>5.4571</v>
      </c>
      <c r="G7" s="2" t="s">
        <v>48</v>
      </c>
      <c r="H7" s="3" t="s">
        <v>49</v>
      </c>
      <c r="I7" s="13" t="s">
        <v>50</v>
      </c>
      <c r="J7" s="5" t="n">
        <v>5.4571</v>
      </c>
      <c r="K7" s="14" t="s">
        <v>51</v>
      </c>
      <c r="L7" s="5" t="n">
        <v>2.22</v>
      </c>
      <c r="M7" s="3" t="s">
        <v>52</v>
      </c>
      <c r="N7" s="6" t="n">
        <v>2</v>
      </c>
      <c r="O7" s="16" t="s">
        <v>51</v>
      </c>
      <c r="P7" s="2" t="n">
        <v>1</v>
      </c>
    </row>
    <row r="8" customFormat="false" ht="12.8" hidden="false" customHeight="false" outlineLevel="0" collapsed="false">
      <c r="A8" s="1" t="n">
        <v>1</v>
      </c>
      <c r="B8" s="11" t="s">
        <v>45</v>
      </c>
      <c r="C8" s="12" t="s">
        <v>53</v>
      </c>
      <c r="D8" s="12" t="s">
        <v>54</v>
      </c>
      <c r="E8" s="4" t="n">
        <v>1</v>
      </c>
      <c r="F8" s="5" t="n">
        <v>2.13</v>
      </c>
      <c r="G8" s="2" t="s">
        <v>48</v>
      </c>
      <c r="H8" s="3" t="s">
        <v>55</v>
      </c>
      <c r="I8" s="13" t="s">
        <v>56</v>
      </c>
      <c r="J8" s="5" t="n">
        <v>10.4181</v>
      </c>
      <c r="K8" s="14" t="s">
        <v>57</v>
      </c>
      <c r="L8" s="5" t="n">
        <f aca="false">+1.24+0.69</f>
        <v>1.93</v>
      </c>
      <c r="M8" s="3" t="s">
        <v>52</v>
      </c>
      <c r="N8" s="6" t="n">
        <v>2</v>
      </c>
      <c r="O8" s="16" t="s">
        <v>57</v>
      </c>
      <c r="P8" s="2" t="n">
        <v>1</v>
      </c>
    </row>
    <row r="9" customFormat="false" ht="12.8" hidden="false" customHeight="false" outlineLevel="0" collapsed="false">
      <c r="A9" s="1" t="n">
        <v>1</v>
      </c>
      <c r="B9" s="11" t="s">
        <v>45</v>
      </c>
      <c r="C9" s="12" t="s">
        <v>58</v>
      </c>
      <c r="D9" s="12" t="s">
        <v>59</v>
      </c>
      <c r="E9" s="4" t="n">
        <v>1</v>
      </c>
      <c r="F9" s="5" t="n">
        <v>0.6534</v>
      </c>
      <c r="G9" s="2" t="s">
        <v>60</v>
      </c>
      <c r="H9" s="3" t="s">
        <v>61</v>
      </c>
      <c r="I9" s="14" t="s">
        <v>62</v>
      </c>
      <c r="J9" s="5" t="n">
        <v>0.6534</v>
      </c>
      <c r="K9" s="14" t="s">
        <v>63</v>
      </c>
      <c r="L9" s="5" t="n">
        <v>2.91</v>
      </c>
      <c r="M9" s="3" t="s">
        <v>22</v>
      </c>
      <c r="N9" s="6" t="n">
        <f aca="false">+0.54*1.21</f>
        <v>0.6534</v>
      </c>
      <c r="O9" s="17" t="s">
        <v>62</v>
      </c>
      <c r="P9" s="2" t="n">
        <v>1</v>
      </c>
    </row>
    <row r="10" customFormat="false" ht="12.8" hidden="false" customHeight="false" outlineLevel="0" collapsed="false">
      <c r="A10" s="1" t="n">
        <v>1</v>
      </c>
      <c r="B10" s="11" t="s">
        <v>45</v>
      </c>
      <c r="C10" s="12" t="s">
        <v>64</v>
      </c>
      <c r="D10" s="12" t="s">
        <v>65</v>
      </c>
      <c r="E10" s="4" t="n">
        <v>1</v>
      </c>
      <c r="F10" s="5" t="n">
        <v>0.9075</v>
      </c>
      <c r="G10" s="2" t="s">
        <v>60</v>
      </c>
      <c r="H10" s="3" t="s">
        <v>66</v>
      </c>
      <c r="I10" s="13" t="s">
        <v>67</v>
      </c>
      <c r="J10" s="5" t="n">
        <v>0.9075</v>
      </c>
      <c r="K10" s="14" t="s">
        <v>68</v>
      </c>
      <c r="L10" s="5" t="n">
        <v>1.64</v>
      </c>
      <c r="M10" s="3" t="s">
        <v>22</v>
      </c>
      <c r="N10" s="6" t="n">
        <f aca="false">+0.76*1.21</f>
        <v>0.9196</v>
      </c>
      <c r="O10" s="15" t="s">
        <v>67</v>
      </c>
      <c r="P10" s="2" t="n">
        <v>1</v>
      </c>
    </row>
    <row r="11" customFormat="false" ht="12.8" hidden="false" customHeight="false" outlineLevel="0" collapsed="false">
      <c r="A11" s="1" t="n">
        <v>1</v>
      </c>
      <c r="B11" s="11" t="s">
        <v>45</v>
      </c>
      <c r="C11" s="12" t="s">
        <v>69</v>
      </c>
      <c r="D11" s="12" t="s">
        <v>70</v>
      </c>
      <c r="E11" s="4" t="n">
        <v>1</v>
      </c>
      <c r="F11" s="5" t="n">
        <v>5.01</v>
      </c>
      <c r="G11" s="2" t="s">
        <v>71</v>
      </c>
      <c r="H11" s="3" t="s">
        <v>72</v>
      </c>
      <c r="I11" s="13" t="s">
        <v>73</v>
      </c>
      <c r="J11" s="5" t="n">
        <v>5.4934</v>
      </c>
      <c r="K11" s="14" t="s">
        <v>74</v>
      </c>
      <c r="L11" s="5" t="n">
        <v>5.01</v>
      </c>
      <c r="M11" s="3" t="s">
        <v>22</v>
      </c>
      <c r="N11" s="6" t="n">
        <f aca="false">+4.54*1.21</f>
        <v>5.4934</v>
      </c>
      <c r="O11" s="15" t="s">
        <v>73</v>
      </c>
      <c r="P11" s="2" t="n">
        <v>1</v>
      </c>
    </row>
    <row r="12" customFormat="false" ht="12.8" hidden="false" customHeight="false" outlineLevel="0" collapsed="false">
      <c r="A12" s="1" t="n">
        <v>1</v>
      </c>
      <c r="B12" s="11" t="s">
        <v>45</v>
      </c>
      <c r="C12" s="12" t="s">
        <v>75</v>
      </c>
      <c r="D12" s="12" t="s">
        <v>76</v>
      </c>
      <c r="E12" s="4" t="n">
        <v>3</v>
      </c>
      <c r="F12" s="5" t="n">
        <v>0.935733333333333</v>
      </c>
      <c r="G12" s="2" t="s">
        <v>77</v>
      </c>
      <c r="H12" s="3" t="s">
        <v>78</v>
      </c>
      <c r="I12" s="13" t="s">
        <v>79</v>
      </c>
      <c r="J12" s="18" t="n">
        <f aca="false">+2.32*1.21</f>
        <v>2.8072</v>
      </c>
      <c r="K12" s="14" t="s">
        <v>80</v>
      </c>
      <c r="L12" s="5" t="n">
        <v>2.5</v>
      </c>
      <c r="M12" s="3" t="s">
        <v>52</v>
      </c>
      <c r="N12" s="6" t="n">
        <v>3</v>
      </c>
      <c r="O12" s="16" t="s">
        <v>81</v>
      </c>
      <c r="P12" s="2" t="n">
        <v>1</v>
      </c>
    </row>
    <row r="13" customFormat="false" ht="12.8" hidden="false" customHeight="false" outlineLevel="0" collapsed="false">
      <c r="A13" s="1" t="n">
        <v>1</v>
      </c>
      <c r="B13" s="11" t="s">
        <v>45</v>
      </c>
      <c r="C13" s="12" t="s">
        <v>82</v>
      </c>
      <c r="D13" s="12" t="s">
        <v>83</v>
      </c>
      <c r="E13" s="4" t="n">
        <v>1</v>
      </c>
      <c r="F13" s="5" t="n">
        <v>7.68</v>
      </c>
      <c r="G13" s="2" t="s">
        <v>84</v>
      </c>
      <c r="I13" s="13"/>
      <c r="J13" s="5" t="n">
        <v>0</v>
      </c>
      <c r="K13" s="14" t="s">
        <v>85</v>
      </c>
      <c r="L13" s="18" t="n">
        <f aca="false">+7.86+0.94</f>
        <v>8.8</v>
      </c>
      <c r="M13" s="3" t="s">
        <v>52</v>
      </c>
      <c r="N13" s="6" t="n">
        <v>10</v>
      </c>
      <c r="O13" s="16" t="s">
        <v>86</v>
      </c>
      <c r="P13" s="2" t="n">
        <v>1</v>
      </c>
    </row>
    <row r="14" customFormat="false" ht="11.85" hidden="false" customHeight="true" outlineLevel="0" collapsed="false">
      <c r="A14" s="1" t="n">
        <v>1</v>
      </c>
      <c r="B14" s="11" t="s">
        <v>45</v>
      </c>
      <c r="C14" s="12" t="s">
        <v>87</v>
      </c>
      <c r="D14" s="12" t="s">
        <v>88</v>
      </c>
      <c r="E14" s="4" t="n">
        <v>1</v>
      </c>
      <c r="F14" s="5" t="n">
        <v>0</v>
      </c>
      <c r="G14" s="2" t="s">
        <v>48</v>
      </c>
      <c r="I14" s="13"/>
      <c r="J14" s="5" t="n">
        <v>0</v>
      </c>
      <c r="K14" s="14" t="s">
        <v>89</v>
      </c>
      <c r="L14" s="5" t="n">
        <f aca="false">+2.07+1.19</f>
        <v>3.26</v>
      </c>
      <c r="M14" s="3" t="s">
        <v>52</v>
      </c>
      <c r="N14" s="6" t="n">
        <v>2</v>
      </c>
      <c r="O14" s="16" t="s">
        <v>90</v>
      </c>
      <c r="P14" s="2" t="n">
        <v>1</v>
      </c>
    </row>
    <row r="15" customFormat="false" ht="14.35" hidden="false" customHeight="true" outlineLevel="0" collapsed="false">
      <c r="A15" s="1" t="n">
        <v>1</v>
      </c>
      <c r="B15" s="11" t="s">
        <v>45</v>
      </c>
      <c r="C15" s="12" t="s">
        <v>91</v>
      </c>
      <c r="D15" s="12" t="s">
        <v>92</v>
      </c>
      <c r="E15" s="4" t="n">
        <v>1</v>
      </c>
      <c r="F15" s="5" t="n">
        <v>2.91</v>
      </c>
      <c r="G15" s="2" t="s">
        <v>93</v>
      </c>
      <c r="H15" s="3" t="s">
        <v>94</v>
      </c>
      <c r="I15" s="14"/>
      <c r="J15" s="5" t="n">
        <v>4.7795</v>
      </c>
      <c r="K15" s="14" t="s">
        <v>63</v>
      </c>
      <c r="L15" s="18" t="n">
        <f aca="false">+2.07+1.19</f>
        <v>3.26</v>
      </c>
      <c r="M15" s="3" t="s">
        <v>52</v>
      </c>
      <c r="N15" s="6" t="n">
        <v>1.5</v>
      </c>
      <c r="O15" s="16" t="s">
        <v>95</v>
      </c>
      <c r="P15" s="2" t="n">
        <v>1</v>
      </c>
    </row>
    <row r="16" customFormat="false" ht="12.8" hidden="false" customHeight="false" outlineLevel="0" collapsed="false">
      <c r="A16" s="1" t="n">
        <v>1</v>
      </c>
      <c r="B16" s="11" t="s">
        <v>45</v>
      </c>
      <c r="C16" s="12" t="s">
        <v>96</v>
      </c>
      <c r="D16" s="12" t="s">
        <v>97</v>
      </c>
      <c r="E16" s="4" t="n">
        <v>1</v>
      </c>
      <c r="F16" s="5" t="n">
        <v>3.78</v>
      </c>
      <c r="G16" s="2" t="s">
        <v>98</v>
      </c>
      <c r="I16" s="13"/>
      <c r="J16" s="5" t="n">
        <v>0</v>
      </c>
      <c r="K16" s="14" t="s">
        <v>99</v>
      </c>
      <c r="L16" s="18" t="n">
        <f aca="false">+2.51+1.19</f>
        <v>3.7</v>
      </c>
      <c r="M16" s="3" t="s">
        <v>52</v>
      </c>
      <c r="N16" s="6" t="n">
        <v>1.5</v>
      </c>
      <c r="O16" s="16" t="s">
        <v>99</v>
      </c>
      <c r="P16" s="2" t="n">
        <v>1</v>
      </c>
    </row>
    <row r="17" customFormat="false" ht="12.45" hidden="false" customHeight="true" outlineLevel="0" collapsed="false">
      <c r="A17" s="1" t="n">
        <v>1</v>
      </c>
      <c r="B17" s="11" t="s">
        <v>45</v>
      </c>
      <c r="C17" s="12" t="s">
        <v>100</v>
      </c>
      <c r="D17" s="12" t="s">
        <v>101</v>
      </c>
      <c r="E17" s="4" t="n">
        <v>1</v>
      </c>
      <c r="F17" s="5" t="n">
        <v>0</v>
      </c>
      <c r="G17" s="2" t="s">
        <v>102</v>
      </c>
      <c r="I17" s="13"/>
      <c r="J17" s="5" t="n">
        <v>0</v>
      </c>
      <c r="K17" s="14" t="s">
        <v>103</v>
      </c>
      <c r="L17" s="18" t="n">
        <f aca="false">+3.78+1.62</f>
        <v>5.4</v>
      </c>
      <c r="M17" s="3" t="s">
        <v>52</v>
      </c>
      <c r="N17" s="6" t="n">
        <v>2</v>
      </c>
      <c r="O17" s="16" t="s">
        <v>104</v>
      </c>
      <c r="P17" s="2" t="n">
        <v>1</v>
      </c>
      <c r="Q17" s="19" t="s">
        <v>105</v>
      </c>
      <c r="R17" s="8" t="n">
        <v>3.31</v>
      </c>
    </row>
    <row r="18" customFormat="false" ht="12.8" hidden="false" customHeight="false" outlineLevel="0" collapsed="false">
      <c r="A18" s="1" t="n">
        <v>1</v>
      </c>
      <c r="B18" s="11" t="s">
        <v>45</v>
      </c>
      <c r="C18" s="12" t="s">
        <v>106</v>
      </c>
      <c r="D18" s="12" t="s">
        <v>107</v>
      </c>
      <c r="E18" s="4" t="n">
        <v>1</v>
      </c>
      <c r="F18" s="5" t="n">
        <v>2.14</v>
      </c>
      <c r="G18" s="2" t="s">
        <v>71</v>
      </c>
      <c r="H18" s="3" t="s">
        <v>108</v>
      </c>
      <c r="I18" s="13"/>
      <c r="J18" s="18" t="n">
        <f aca="false">+1.49*1.21</f>
        <v>1.8029</v>
      </c>
      <c r="K18" s="14" t="s">
        <v>109</v>
      </c>
      <c r="L18" s="5" t="n">
        <f aca="false">+0.78+1.2</f>
        <v>1.98</v>
      </c>
      <c r="M18" s="3" t="s">
        <v>52</v>
      </c>
      <c r="N18" s="6" t="n">
        <v>2.5</v>
      </c>
      <c r="O18" s="16" t="s">
        <v>109</v>
      </c>
      <c r="P18" s="2" t="n">
        <v>1</v>
      </c>
    </row>
    <row r="19" customFormat="false" ht="12.8" hidden="false" customHeight="false" outlineLevel="0" collapsed="false">
      <c r="A19" s="1" t="n">
        <v>1</v>
      </c>
      <c r="B19" s="11" t="s">
        <v>45</v>
      </c>
      <c r="C19" s="12" t="s">
        <v>110</v>
      </c>
      <c r="D19" s="12" t="s">
        <v>111</v>
      </c>
      <c r="E19" s="4" t="n">
        <v>4</v>
      </c>
      <c r="F19" s="5" t="n">
        <v>1</v>
      </c>
      <c r="G19" s="2" t="s">
        <v>102</v>
      </c>
      <c r="I19" s="13"/>
      <c r="J19" s="5" t="n">
        <v>0</v>
      </c>
      <c r="K19" s="14" t="s">
        <v>112</v>
      </c>
      <c r="L19" s="5" t="n">
        <f aca="false">+(0.28*5)+1.43</f>
        <v>2.83</v>
      </c>
      <c r="M19" s="3" t="s">
        <v>52</v>
      </c>
      <c r="N19" s="6" t="n">
        <v>4</v>
      </c>
      <c r="O19" s="16" t="s">
        <v>112</v>
      </c>
      <c r="P19" s="2" t="n">
        <v>1</v>
      </c>
    </row>
    <row r="20" customFormat="false" ht="12.8" hidden="false" customHeight="false" outlineLevel="0" collapsed="false">
      <c r="A20" s="1" t="n">
        <v>1</v>
      </c>
      <c r="B20" s="11" t="s">
        <v>113</v>
      </c>
      <c r="C20" s="12" t="s">
        <v>114</v>
      </c>
      <c r="D20" s="12" t="s">
        <v>115</v>
      </c>
      <c r="E20" s="4" t="n">
        <v>58</v>
      </c>
      <c r="F20" s="5" t="n">
        <v>1.92</v>
      </c>
      <c r="H20" s="3" t="s">
        <v>116</v>
      </c>
      <c r="I20" s="13" t="s">
        <v>117</v>
      </c>
      <c r="J20" s="5" t="n">
        <v>3.6179</v>
      </c>
      <c r="K20" s="14" t="s">
        <v>118</v>
      </c>
      <c r="L20" s="5" t="n">
        <v>2.04</v>
      </c>
      <c r="M20" s="3" t="s">
        <v>44</v>
      </c>
      <c r="N20" s="6" t="n">
        <f aca="false">+0.83+1.21</f>
        <v>2.04</v>
      </c>
      <c r="O20" s="16" t="s">
        <v>118</v>
      </c>
    </row>
    <row r="21" customFormat="false" ht="12.8" hidden="false" customHeight="false" outlineLevel="0" collapsed="false">
      <c r="A21" s="1" t="n">
        <v>1</v>
      </c>
      <c r="B21" s="11" t="s">
        <v>113</v>
      </c>
      <c r="C21" s="12" t="s">
        <v>119</v>
      </c>
      <c r="D21" s="12" t="s">
        <v>120</v>
      </c>
      <c r="E21" s="4" t="n">
        <v>6</v>
      </c>
      <c r="F21" s="5" t="n">
        <v>1.17571666666667</v>
      </c>
      <c r="H21" s="3" t="s">
        <v>121</v>
      </c>
      <c r="I21" s="13" t="s">
        <v>122</v>
      </c>
      <c r="J21" s="5" t="n">
        <v>7.0543</v>
      </c>
      <c r="K21" s="14" t="s">
        <v>123</v>
      </c>
      <c r="L21" s="5" t="n">
        <v>2.4</v>
      </c>
      <c r="M21" s="3" t="s">
        <v>44</v>
      </c>
      <c r="N21" s="6" t="n">
        <f aca="false">+1.21+1.19</f>
        <v>2.4</v>
      </c>
      <c r="O21" s="16" t="s">
        <v>123</v>
      </c>
    </row>
    <row r="22" customFormat="false" ht="12.8" hidden="false" customHeight="false" outlineLevel="0" collapsed="false">
      <c r="A22" s="1" t="n">
        <v>1</v>
      </c>
      <c r="B22" s="11" t="s">
        <v>113</v>
      </c>
      <c r="C22" s="12" t="s">
        <v>124</v>
      </c>
      <c r="D22" s="12" t="s">
        <v>125</v>
      </c>
      <c r="E22" s="4" t="n">
        <v>3</v>
      </c>
      <c r="F22" s="5" t="n">
        <v>0</v>
      </c>
      <c r="H22" s="3" t="s">
        <v>126</v>
      </c>
      <c r="I22" s="13" t="s">
        <v>127</v>
      </c>
      <c r="J22" s="5" t="n">
        <v>0</v>
      </c>
      <c r="K22" s="2" t="s">
        <v>128</v>
      </c>
      <c r="L22" s="5" t="n">
        <v>0</v>
      </c>
      <c r="M22" s="3" t="s">
        <v>44</v>
      </c>
      <c r="N22" s="6" t="n">
        <v>0</v>
      </c>
      <c r="O22" s="7" t="s">
        <v>129</v>
      </c>
    </row>
    <row r="23" customFormat="false" ht="12.8" hidden="false" customHeight="false" outlineLevel="0" collapsed="false">
      <c r="A23" s="1" t="n">
        <v>1</v>
      </c>
      <c r="B23" s="11" t="s">
        <v>113</v>
      </c>
      <c r="C23" s="12" t="s">
        <v>130</v>
      </c>
      <c r="D23" s="12" t="s">
        <v>131</v>
      </c>
      <c r="E23" s="4" t="n">
        <v>7</v>
      </c>
      <c r="F23" s="5" t="n">
        <v>0.207428571428571</v>
      </c>
      <c r="H23" s="3" t="s">
        <v>132</v>
      </c>
      <c r="I23" s="13" t="s">
        <v>133</v>
      </c>
      <c r="J23" s="5" t="n">
        <v>1.452</v>
      </c>
      <c r="K23" s="2" t="s">
        <v>128</v>
      </c>
      <c r="L23" s="5" t="n">
        <v>0</v>
      </c>
      <c r="M23" s="3" t="s">
        <v>44</v>
      </c>
      <c r="N23" s="6" t="n">
        <v>0</v>
      </c>
      <c r="O23" s="7" t="s">
        <v>129</v>
      </c>
    </row>
    <row r="24" customFormat="false" ht="12.8" hidden="false" customHeight="false" outlineLevel="0" collapsed="false">
      <c r="A24" s="1" t="n">
        <v>1</v>
      </c>
      <c r="B24" s="11" t="s">
        <v>113</v>
      </c>
      <c r="C24" s="12" t="s">
        <v>134</v>
      </c>
      <c r="D24" s="12" t="s">
        <v>135</v>
      </c>
      <c r="E24" s="4" t="n">
        <v>1</v>
      </c>
      <c r="F24" s="5" t="n">
        <v>0.1089</v>
      </c>
      <c r="H24" s="3" t="s">
        <v>136</v>
      </c>
      <c r="I24" s="13" t="s">
        <v>137</v>
      </c>
      <c r="J24" s="5" t="n">
        <v>0.1089</v>
      </c>
      <c r="K24" s="2" t="s">
        <v>128</v>
      </c>
      <c r="L24" s="5" t="n">
        <v>0</v>
      </c>
      <c r="M24" s="3" t="s">
        <v>44</v>
      </c>
      <c r="N24" s="6" t="n">
        <v>0</v>
      </c>
      <c r="O24" s="7" t="s">
        <v>129</v>
      </c>
    </row>
    <row r="25" customFormat="false" ht="12.8" hidden="false" customHeight="false" outlineLevel="0" collapsed="false">
      <c r="A25" s="1" t="n">
        <v>1</v>
      </c>
      <c r="B25" s="11" t="s">
        <v>113</v>
      </c>
      <c r="C25" s="12" t="s">
        <v>138</v>
      </c>
      <c r="D25" s="12" t="s">
        <v>139</v>
      </c>
      <c r="E25" s="4" t="n">
        <v>3</v>
      </c>
      <c r="F25" s="5" t="n">
        <v>0.54</v>
      </c>
      <c r="H25" s="3" t="s">
        <v>140</v>
      </c>
      <c r="I25" s="13" t="s">
        <v>141</v>
      </c>
      <c r="J25" s="5" t="n">
        <f aca="false">+0.9*1.21*3</f>
        <v>3.267</v>
      </c>
      <c r="K25" s="14" t="s">
        <v>142</v>
      </c>
      <c r="L25" s="5" t="n">
        <v>2.41</v>
      </c>
      <c r="M25" s="3" t="s">
        <v>22</v>
      </c>
      <c r="N25" s="6" t="n">
        <f aca="false">+1.35*1.21</f>
        <v>1.6335</v>
      </c>
      <c r="O25" s="15" t="s">
        <v>143</v>
      </c>
    </row>
    <row r="26" customFormat="false" ht="12.8" hidden="false" customHeight="false" outlineLevel="0" collapsed="false">
      <c r="A26" s="1" t="n">
        <v>1</v>
      </c>
      <c r="B26" s="11" t="s">
        <v>113</v>
      </c>
      <c r="C26" s="12" t="s">
        <v>144</v>
      </c>
      <c r="D26" s="12" t="s">
        <v>145</v>
      </c>
      <c r="E26" s="4" t="n">
        <v>2</v>
      </c>
      <c r="F26" s="5" t="n">
        <v>0.18755</v>
      </c>
      <c r="H26" s="3" t="s">
        <v>146</v>
      </c>
      <c r="I26" s="13" t="s">
        <v>147</v>
      </c>
      <c r="J26" s="5" t="n">
        <f aca="false">+0.45*1.21</f>
        <v>0.5445</v>
      </c>
      <c r="K26" s="14" t="s">
        <v>148</v>
      </c>
      <c r="L26" s="5" t="n">
        <v>2.49</v>
      </c>
      <c r="M26" s="3" t="s">
        <v>22</v>
      </c>
      <c r="N26" s="6" t="n">
        <f aca="false">+0.31*1.21</f>
        <v>0.3751</v>
      </c>
      <c r="O26" s="15" t="s">
        <v>149</v>
      </c>
    </row>
    <row r="27" customFormat="false" ht="12.8" hidden="false" customHeight="false" outlineLevel="0" collapsed="false">
      <c r="A27" s="1" t="n">
        <v>1</v>
      </c>
      <c r="B27" s="11" t="s">
        <v>113</v>
      </c>
      <c r="C27" s="12" t="s">
        <v>150</v>
      </c>
      <c r="D27" s="12" t="s">
        <v>151</v>
      </c>
      <c r="E27" s="4" t="n">
        <v>1</v>
      </c>
      <c r="F27" s="5" t="n">
        <v>0.242</v>
      </c>
      <c r="H27" s="3" t="s">
        <v>152</v>
      </c>
      <c r="I27" s="13" t="s">
        <v>153</v>
      </c>
      <c r="J27" s="5" t="n">
        <v>0.242</v>
      </c>
      <c r="K27" s="14" t="s">
        <v>154</v>
      </c>
      <c r="L27" s="5" t="n">
        <v>2.85</v>
      </c>
      <c r="M27" s="3" t="s">
        <v>22</v>
      </c>
      <c r="N27" s="6" t="n">
        <f aca="false">+0.2*1.21</f>
        <v>0.242</v>
      </c>
      <c r="O27" s="15" t="s">
        <v>153</v>
      </c>
    </row>
    <row r="28" customFormat="false" ht="12.8" hidden="false" customHeight="false" outlineLevel="0" collapsed="false">
      <c r="A28" s="1" t="n">
        <v>1</v>
      </c>
      <c r="B28" s="11" t="s">
        <v>113</v>
      </c>
      <c r="C28" s="12" t="s">
        <v>155</v>
      </c>
      <c r="D28" s="12" t="s">
        <v>156</v>
      </c>
      <c r="E28" s="4" t="n">
        <v>3</v>
      </c>
      <c r="F28" s="5" t="n">
        <v>0</v>
      </c>
      <c r="H28" s="3" t="s">
        <v>157</v>
      </c>
      <c r="I28" s="13" t="s">
        <v>158</v>
      </c>
      <c r="J28" s="5" t="n">
        <v>0.7865</v>
      </c>
      <c r="K28" s="2" t="s">
        <v>159</v>
      </c>
      <c r="L28" s="5" t="n">
        <v>0</v>
      </c>
      <c r="M28" s="3" t="s">
        <v>22</v>
      </c>
      <c r="N28" s="6" t="n">
        <f aca="false">+0.65*1.21</f>
        <v>0.7865</v>
      </c>
      <c r="O28" s="15" t="s">
        <v>158</v>
      </c>
    </row>
    <row r="29" customFormat="false" ht="12.8" hidden="false" customHeight="false" outlineLevel="0" collapsed="false">
      <c r="A29" s="1" t="n">
        <v>1</v>
      </c>
      <c r="B29" s="11" t="s">
        <v>113</v>
      </c>
      <c r="C29" s="12" t="s">
        <v>160</v>
      </c>
      <c r="D29" s="12" t="s">
        <v>161</v>
      </c>
      <c r="E29" s="4" t="n">
        <v>1</v>
      </c>
      <c r="F29" s="5" t="n">
        <v>0.242</v>
      </c>
      <c r="H29" s="3" t="s">
        <v>162</v>
      </c>
      <c r="I29" s="14" t="s">
        <v>163</v>
      </c>
      <c r="J29" s="5" t="n">
        <v>0.242</v>
      </c>
      <c r="K29" s="14" t="s">
        <v>164</v>
      </c>
      <c r="L29" s="5" t="n">
        <v>1.55</v>
      </c>
      <c r="M29" s="3" t="s">
        <v>22</v>
      </c>
      <c r="N29" s="6" t="n">
        <f aca="false">+0.2*1.21</f>
        <v>0.242</v>
      </c>
      <c r="O29" s="17" t="s">
        <v>163</v>
      </c>
    </row>
    <row r="30" customFormat="false" ht="12.8" hidden="false" customHeight="false" outlineLevel="0" collapsed="false">
      <c r="A30" s="1" t="n">
        <v>1</v>
      </c>
      <c r="B30" s="11" t="s">
        <v>113</v>
      </c>
      <c r="C30" s="12" t="s">
        <v>160</v>
      </c>
      <c r="D30" s="12" t="s">
        <v>165</v>
      </c>
      <c r="E30" s="4" t="n">
        <v>1</v>
      </c>
      <c r="F30" s="5" t="n">
        <v>0.5445</v>
      </c>
      <c r="H30" s="3" t="s">
        <v>166</v>
      </c>
      <c r="I30" s="14" t="s">
        <v>167</v>
      </c>
      <c r="J30" s="5" t="n">
        <v>0.5445</v>
      </c>
      <c r="K30" s="14" t="s">
        <v>164</v>
      </c>
      <c r="L30" s="5" t="n">
        <v>1.55</v>
      </c>
      <c r="M30" s="3" t="s">
        <v>22</v>
      </c>
      <c r="N30" s="6" t="n">
        <f aca="false">+0.45*1.21</f>
        <v>0.5445</v>
      </c>
      <c r="O30" s="17" t="s">
        <v>167</v>
      </c>
    </row>
    <row r="31" customFormat="false" ht="12.8" hidden="false" customHeight="false" outlineLevel="0" collapsed="false">
      <c r="A31" s="1" t="n">
        <v>1</v>
      </c>
      <c r="B31" s="11" t="s">
        <v>113</v>
      </c>
      <c r="C31" s="12" t="s">
        <v>168</v>
      </c>
      <c r="D31" s="12" t="s">
        <v>169</v>
      </c>
      <c r="E31" s="4" t="n">
        <v>1</v>
      </c>
      <c r="F31" s="5" t="n">
        <v>0.1815</v>
      </c>
      <c r="H31" s="3" t="s">
        <v>170</v>
      </c>
      <c r="I31" s="13" t="s">
        <v>171</v>
      </c>
      <c r="J31" s="5" t="n">
        <v>0.1815</v>
      </c>
      <c r="K31" s="14" t="s">
        <v>164</v>
      </c>
      <c r="L31" s="5" t="n">
        <v>1.55</v>
      </c>
      <c r="M31" s="3" t="s">
        <v>22</v>
      </c>
      <c r="N31" s="6" t="n">
        <f aca="false">+0.15*1.21</f>
        <v>0.1815</v>
      </c>
      <c r="O31" s="15" t="s">
        <v>172</v>
      </c>
    </row>
    <row r="32" customFormat="false" ht="12.8" hidden="false" customHeight="false" outlineLevel="0" collapsed="false">
      <c r="A32" s="1" t="n">
        <v>1</v>
      </c>
      <c r="B32" s="11" t="s">
        <v>113</v>
      </c>
      <c r="C32" s="12" t="s">
        <v>173</v>
      </c>
      <c r="D32" s="12" t="s">
        <v>174</v>
      </c>
      <c r="E32" s="4" t="n">
        <v>2</v>
      </c>
      <c r="F32" s="5" t="n">
        <v>0.18755</v>
      </c>
      <c r="H32" s="3" t="s">
        <v>175</v>
      </c>
      <c r="I32" s="13" t="s">
        <v>176</v>
      </c>
      <c r="J32" s="5" t="n">
        <v>0.3751</v>
      </c>
      <c r="K32" s="14" t="s">
        <v>164</v>
      </c>
      <c r="L32" s="5" t="n">
        <v>1.55</v>
      </c>
      <c r="M32" s="3" t="s">
        <v>22</v>
      </c>
      <c r="N32" s="6" t="n">
        <v>0.3751</v>
      </c>
      <c r="O32" s="15" t="s">
        <v>176</v>
      </c>
    </row>
    <row r="33" customFormat="false" ht="12.8" hidden="false" customHeight="false" outlineLevel="0" collapsed="false">
      <c r="A33" s="1" t="n">
        <v>1</v>
      </c>
      <c r="B33" s="11" t="s">
        <v>113</v>
      </c>
      <c r="C33" s="12" t="s">
        <v>177</v>
      </c>
      <c r="D33" s="12" t="s">
        <v>178</v>
      </c>
      <c r="E33" s="4" t="n">
        <v>2</v>
      </c>
      <c r="F33" s="5" t="n">
        <v>0.2783</v>
      </c>
      <c r="H33" s="3" t="s">
        <v>179</v>
      </c>
      <c r="I33" s="13" t="s">
        <v>180</v>
      </c>
      <c r="J33" s="5" t="n">
        <v>0.5566</v>
      </c>
      <c r="K33" s="2" t="s">
        <v>159</v>
      </c>
      <c r="L33" s="5" t="n">
        <v>0</v>
      </c>
      <c r="M33" s="3" t="s">
        <v>22</v>
      </c>
      <c r="N33" s="6" t="n">
        <v>0.5566</v>
      </c>
      <c r="O33" s="15" t="s">
        <v>180</v>
      </c>
    </row>
    <row r="34" customFormat="false" ht="12.8" hidden="false" customHeight="false" outlineLevel="0" collapsed="false">
      <c r="A34" s="1" t="n">
        <v>1</v>
      </c>
      <c r="B34" s="11" t="s">
        <v>113</v>
      </c>
      <c r="C34" s="12" t="s">
        <v>181</v>
      </c>
      <c r="D34" s="12" t="s">
        <v>182</v>
      </c>
      <c r="E34" s="4" t="n">
        <v>1</v>
      </c>
      <c r="F34" s="5" t="n">
        <v>0.1815</v>
      </c>
      <c r="H34" s="3" t="s">
        <v>183</v>
      </c>
      <c r="I34" s="13" t="s">
        <v>184</v>
      </c>
      <c r="J34" s="5" t="n">
        <v>0.1815</v>
      </c>
      <c r="K34" s="14" t="s">
        <v>185</v>
      </c>
      <c r="L34" s="5" t="n">
        <v>2.79</v>
      </c>
      <c r="M34" s="3" t="s">
        <v>22</v>
      </c>
      <c r="N34" s="6" t="n">
        <v>0.1815</v>
      </c>
      <c r="O34" s="15" t="s">
        <v>184</v>
      </c>
    </row>
    <row r="35" customFormat="false" ht="13.1" hidden="false" customHeight="true" outlineLevel="0" collapsed="false">
      <c r="A35" s="1" t="n">
        <v>1</v>
      </c>
      <c r="B35" s="11" t="s">
        <v>113</v>
      </c>
      <c r="C35" s="12" t="s">
        <v>186</v>
      </c>
      <c r="D35" s="12" t="s">
        <v>187</v>
      </c>
      <c r="E35" s="4" t="n">
        <v>3</v>
      </c>
      <c r="F35" s="5" t="n">
        <v>2.27</v>
      </c>
      <c r="H35" s="3" t="s">
        <v>188</v>
      </c>
      <c r="I35" s="13" t="s">
        <v>189</v>
      </c>
      <c r="J35" s="5" t="n">
        <v>0</v>
      </c>
      <c r="K35" s="14" t="s">
        <v>190</v>
      </c>
      <c r="L35" s="5" t="n">
        <f aca="false">+1.38+1.24</f>
        <v>2.62</v>
      </c>
      <c r="M35" s="3" t="s">
        <v>52</v>
      </c>
      <c r="N35" s="6" t="n">
        <v>0.5</v>
      </c>
      <c r="O35" s="16" t="s">
        <v>191</v>
      </c>
    </row>
    <row r="36" customFormat="false" ht="14.35" hidden="false" customHeight="true" outlineLevel="0" collapsed="false">
      <c r="A36" s="1" t="n">
        <v>1</v>
      </c>
      <c r="B36" s="11" t="s">
        <v>192</v>
      </c>
      <c r="C36" s="12" t="s">
        <v>193</v>
      </c>
      <c r="D36" s="12" t="s">
        <v>194</v>
      </c>
      <c r="E36" s="4" t="n">
        <v>1</v>
      </c>
      <c r="F36" s="5" t="n">
        <v>0.484</v>
      </c>
      <c r="H36" s="3" t="s">
        <v>195</v>
      </c>
      <c r="I36" s="13" t="s">
        <v>196</v>
      </c>
      <c r="J36" s="5" t="n">
        <v>1.75</v>
      </c>
      <c r="K36" s="14" t="s">
        <v>197</v>
      </c>
      <c r="L36" s="5" t="n">
        <v>1.6</v>
      </c>
      <c r="M36" s="3" t="s">
        <v>44</v>
      </c>
      <c r="N36" s="6" t="n">
        <f aca="false">+1.29+1.29</f>
        <v>2.58</v>
      </c>
      <c r="O36" s="16" t="s">
        <v>198</v>
      </c>
    </row>
    <row r="37" customFormat="false" ht="12.8" hidden="false" customHeight="false" outlineLevel="0" collapsed="false">
      <c r="A37" s="1" t="n">
        <v>1</v>
      </c>
      <c r="B37" s="11" t="s">
        <v>192</v>
      </c>
      <c r="C37" s="12" t="s">
        <v>199</v>
      </c>
      <c r="D37" s="12" t="s">
        <v>200</v>
      </c>
      <c r="E37" s="4" t="n">
        <v>1</v>
      </c>
      <c r="F37" s="5" t="n">
        <v>0</v>
      </c>
      <c r="H37" s="3" t="s">
        <v>201</v>
      </c>
      <c r="I37" s="13"/>
      <c r="J37" s="5" t="n">
        <v>0</v>
      </c>
      <c r="K37" s="7" t="s">
        <v>202</v>
      </c>
      <c r="L37" s="5" t="n">
        <v>2.09</v>
      </c>
      <c r="M37" s="3" t="s">
        <v>44</v>
      </c>
      <c r="N37" s="6" t="n">
        <v>0</v>
      </c>
      <c r="O37" s="7" t="s">
        <v>202</v>
      </c>
    </row>
    <row r="38" customFormat="false" ht="12.8" hidden="false" customHeight="false" outlineLevel="0" collapsed="false">
      <c r="A38" s="1" t="n">
        <v>1</v>
      </c>
      <c r="B38" s="11" t="s">
        <v>192</v>
      </c>
      <c r="C38" s="12" t="s">
        <v>203</v>
      </c>
      <c r="D38" s="12" t="s">
        <v>204</v>
      </c>
      <c r="E38" s="4" t="n">
        <v>1</v>
      </c>
      <c r="F38" s="5" t="n">
        <v>0.65</v>
      </c>
      <c r="H38" s="3" t="s">
        <v>205</v>
      </c>
      <c r="I38" s="13" t="s">
        <v>206</v>
      </c>
      <c r="J38" s="5" t="n">
        <f aca="false">+0.54*1.21</f>
        <v>0.6534</v>
      </c>
      <c r="K38" s="7" t="s">
        <v>202</v>
      </c>
      <c r="L38" s="5" t="n">
        <v>2.67</v>
      </c>
      <c r="M38" s="3" t="s">
        <v>22</v>
      </c>
      <c r="N38" s="6" t="n">
        <v>0.65</v>
      </c>
      <c r="O38" s="13" t="s">
        <v>206</v>
      </c>
    </row>
    <row r="39" customFormat="false" ht="12.8" hidden="false" customHeight="false" outlineLevel="0" collapsed="false">
      <c r="A39" s="1" t="n">
        <v>1</v>
      </c>
      <c r="B39" s="11" t="s">
        <v>192</v>
      </c>
      <c r="C39" s="12" t="s">
        <v>207</v>
      </c>
      <c r="D39" s="12" t="s">
        <v>208</v>
      </c>
      <c r="E39" s="4" t="n">
        <v>1</v>
      </c>
      <c r="F39" s="5" t="n">
        <v>4.2713</v>
      </c>
      <c r="H39" s="3" t="s">
        <v>209</v>
      </c>
      <c r="I39" s="13" t="s">
        <v>210</v>
      </c>
      <c r="J39" s="5" t="n">
        <v>4.2713</v>
      </c>
      <c r="K39" s="7" t="s">
        <v>202</v>
      </c>
      <c r="L39" s="5" t="n">
        <v>0</v>
      </c>
      <c r="M39" s="3" t="s">
        <v>44</v>
      </c>
      <c r="N39" s="6" t="n">
        <v>0</v>
      </c>
      <c r="O39" s="7" t="s">
        <v>202</v>
      </c>
    </row>
    <row r="40" customFormat="false" ht="12.8" hidden="false" customHeight="false" outlineLevel="0" collapsed="false">
      <c r="A40" s="1" t="n">
        <v>1</v>
      </c>
      <c r="B40" s="11" t="s">
        <v>192</v>
      </c>
      <c r="C40" s="12" t="s">
        <v>211</v>
      </c>
      <c r="D40" s="12" t="s">
        <v>212</v>
      </c>
      <c r="E40" s="4" t="n">
        <v>1</v>
      </c>
      <c r="F40" s="5" t="n">
        <v>0</v>
      </c>
      <c r="H40" s="3" t="s">
        <v>201</v>
      </c>
      <c r="I40" s="2" t="s">
        <v>213</v>
      </c>
      <c r="J40" s="5" t="n">
        <v>0</v>
      </c>
      <c r="K40" s="7" t="s">
        <v>202</v>
      </c>
      <c r="L40" s="5" t="n">
        <v>0</v>
      </c>
      <c r="M40" s="3" t="s">
        <v>44</v>
      </c>
      <c r="N40" s="6" t="n">
        <v>0</v>
      </c>
      <c r="O40" s="7" t="s">
        <v>202</v>
      </c>
    </row>
    <row r="41" customFormat="false" ht="12.8" hidden="false" customHeight="false" outlineLevel="0" collapsed="false">
      <c r="A41" s="1" t="n">
        <v>1</v>
      </c>
      <c r="B41" s="11" t="s">
        <v>192</v>
      </c>
      <c r="C41" s="12" t="s">
        <v>214</v>
      </c>
      <c r="D41" s="12" t="s">
        <v>215</v>
      </c>
      <c r="E41" s="4" t="n">
        <v>1</v>
      </c>
      <c r="F41" s="5" t="n">
        <v>0</v>
      </c>
      <c r="H41" s="3" t="s">
        <v>201</v>
      </c>
      <c r="I41" s="2" t="s">
        <v>216</v>
      </c>
      <c r="J41" s="5" t="n">
        <v>0</v>
      </c>
      <c r="K41" s="7" t="s">
        <v>202</v>
      </c>
      <c r="L41" s="5" t="n">
        <v>0</v>
      </c>
      <c r="M41" s="3" t="s">
        <v>44</v>
      </c>
      <c r="N41" s="6" t="n">
        <v>0</v>
      </c>
      <c r="O41" s="7" t="s">
        <v>202</v>
      </c>
    </row>
    <row r="42" customFormat="false" ht="12.8" hidden="false" customHeight="false" outlineLevel="0" collapsed="false">
      <c r="A42" s="1" t="n">
        <v>1</v>
      </c>
      <c r="B42" s="11" t="s">
        <v>192</v>
      </c>
      <c r="C42" s="12" t="s">
        <v>217</v>
      </c>
      <c r="D42" s="12" t="s">
        <v>218</v>
      </c>
      <c r="E42" s="4" t="n">
        <v>2</v>
      </c>
      <c r="F42" s="5" t="n">
        <v>1.4762</v>
      </c>
      <c r="H42" s="3" t="s">
        <v>219</v>
      </c>
      <c r="I42" s="13" t="s">
        <v>220</v>
      </c>
      <c r="J42" s="5" t="n">
        <v>2.9524</v>
      </c>
      <c r="K42" s="14" t="s">
        <v>221</v>
      </c>
      <c r="L42" s="5" t="n">
        <v>1.65</v>
      </c>
      <c r="M42" s="3" t="s">
        <v>44</v>
      </c>
      <c r="N42" s="6" t="n">
        <v>1.8</v>
      </c>
      <c r="O42" s="16" t="s">
        <v>221</v>
      </c>
    </row>
    <row r="43" customFormat="false" ht="12.8" hidden="false" customHeight="false" outlineLevel="0" collapsed="false">
      <c r="A43" s="1" t="n">
        <v>1</v>
      </c>
      <c r="B43" s="11" t="s">
        <v>192</v>
      </c>
      <c r="C43" s="12" t="s">
        <v>222</v>
      </c>
      <c r="D43" s="12" t="s">
        <v>223</v>
      </c>
      <c r="E43" s="4" t="n">
        <v>1</v>
      </c>
      <c r="F43" s="5" t="n">
        <v>0.4961</v>
      </c>
      <c r="H43" s="3" t="s">
        <v>224</v>
      </c>
      <c r="I43" s="13" t="s">
        <v>225</v>
      </c>
      <c r="J43" s="5" t="n">
        <v>0.4961</v>
      </c>
      <c r="K43" s="14" t="s">
        <v>226</v>
      </c>
      <c r="L43" s="5" t="n">
        <v>1.73</v>
      </c>
      <c r="M43" s="3" t="s">
        <v>22</v>
      </c>
      <c r="N43" s="6" t="n">
        <v>0.4961</v>
      </c>
      <c r="O43" s="15" t="s">
        <v>225</v>
      </c>
    </row>
    <row r="44" customFormat="false" ht="12.8" hidden="false" customHeight="false" outlineLevel="0" collapsed="false">
      <c r="A44" s="1" t="n">
        <v>1</v>
      </c>
      <c r="B44" s="11" t="s">
        <v>192</v>
      </c>
      <c r="C44" s="12" t="s">
        <v>227</v>
      </c>
      <c r="D44" s="12" t="s">
        <v>228</v>
      </c>
      <c r="E44" s="4" t="n">
        <v>1</v>
      </c>
      <c r="F44" s="5" t="n">
        <v>0.7986</v>
      </c>
      <c r="H44" s="3" t="s">
        <v>229</v>
      </c>
      <c r="I44" s="13" t="s">
        <v>230</v>
      </c>
      <c r="J44" s="5" t="n">
        <v>0.7986</v>
      </c>
      <c r="K44" s="14" t="s">
        <v>231</v>
      </c>
      <c r="L44" s="5" t="n">
        <v>2.5</v>
      </c>
      <c r="M44" s="3" t="s">
        <v>22</v>
      </c>
      <c r="N44" s="6" t="n">
        <v>0.7986</v>
      </c>
      <c r="O44" s="15" t="s">
        <v>230</v>
      </c>
    </row>
    <row r="45" customFormat="false" ht="12.8" hidden="false" customHeight="false" outlineLevel="0" collapsed="false">
      <c r="A45" s="1" t="n">
        <v>1</v>
      </c>
      <c r="B45" s="11" t="s">
        <v>192</v>
      </c>
      <c r="C45" s="12" t="s">
        <v>232</v>
      </c>
      <c r="D45" s="12" t="s">
        <v>233</v>
      </c>
      <c r="E45" s="4" t="n">
        <v>1</v>
      </c>
      <c r="F45" s="5" t="n">
        <v>0.7986</v>
      </c>
      <c r="H45" s="3" t="s">
        <v>234</v>
      </c>
      <c r="I45" s="13" t="s">
        <v>235</v>
      </c>
      <c r="J45" s="5" t="n">
        <v>0.7986</v>
      </c>
      <c r="K45" s="14" t="s">
        <v>231</v>
      </c>
      <c r="L45" s="5" t="n">
        <v>2.5</v>
      </c>
      <c r="M45" s="3" t="s">
        <v>22</v>
      </c>
      <c r="N45" s="6" t="n">
        <v>0.7986</v>
      </c>
      <c r="O45" s="15" t="s">
        <v>235</v>
      </c>
    </row>
    <row r="46" customFormat="false" ht="12.8" hidden="false" customHeight="false" outlineLevel="0" collapsed="false">
      <c r="A46" s="1" t="n">
        <v>1</v>
      </c>
      <c r="B46" s="11" t="s">
        <v>192</v>
      </c>
      <c r="C46" s="12" t="s">
        <v>236</v>
      </c>
      <c r="D46" s="12" t="s">
        <v>237</v>
      </c>
      <c r="E46" s="4" t="n">
        <v>1</v>
      </c>
      <c r="F46" s="5" t="n">
        <v>2.1296</v>
      </c>
      <c r="H46" s="3" t="s">
        <v>238</v>
      </c>
      <c r="I46" s="13" t="s">
        <v>239</v>
      </c>
      <c r="J46" s="5" t="n">
        <v>2.1296</v>
      </c>
      <c r="K46" s="14" t="s">
        <v>240</v>
      </c>
      <c r="L46" s="5" t="n">
        <v>3.99</v>
      </c>
      <c r="M46" s="3" t="s">
        <v>22</v>
      </c>
      <c r="N46" s="6" t="n">
        <v>2.1296</v>
      </c>
      <c r="O46" s="15" t="s">
        <v>239</v>
      </c>
    </row>
    <row r="47" customFormat="false" ht="12.8" hidden="false" customHeight="false" outlineLevel="0" collapsed="false">
      <c r="A47" s="1" t="n">
        <v>1</v>
      </c>
      <c r="B47" s="11" t="s">
        <v>192</v>
      </c>
      <c r="C47" s="20" t="s">
        <v>241</v>
      </c>
      <c r="D47" s="20" t="s">
        <v>242</v>
      </c>
      <c r="E47" s="21" t="n">
        <v>2</v>
      </c>
      <c r="F47" s="18" t="n">
        <v>2.904</v>
      </c>
      <c r="G47" s="22"/>
      <c r="H47" s="23" t="s">
        <v>243</v>
      </c>
      <c r="I47" s="24" t="s">
        <v>244</v>
      </c>
      <c r="J47" s="18" t="n">
        <v>5.808</v>
      </c>
      <c r="K47" s="22" t="s">
        <v>22</v>
      </c>
      <c r="L47" s="18" t="n">
        <v>6.05</v>
      </c>
      <c r="M47" s="23" t="s">
        <v>44</v>
      </c>
      <c r="N47" s="25" t="n">
        <f aca="false">+1.04+1.45</f>
        <v>2.49</v>
      </c>
      <c r="O47" s="15" t="s">
        <v>245</v>
      </c>
    </row>
    <row r="48" customFormat="false" ht="12.8" hidden="false" customHeight="false" outlineLevel="0" collapsed="false">
      <c r="A48" s="1" t="n">
        <v>1</v>
      </c>
      <c r="B48" s="11" t="s">
        <v>192</v>
      </c>
      <c r="C48" s="12" t="s">
        <v>246</v>
      </c>
      <c r="D48" s="12" t="s">
        <v>247</v>
      </c>
      <c r="E48" s="4" t="n">
        <v>1</v>
      </c>
      <c r="F48" s="5" t="n">
        <v>7.3568</v>
      </c>
      <c r="H48" s="3" t="s">
        <v>248</v>
      </c>
      <c r="I48" s="13" t="s">
        <v>249</v>
      </c>
      <c r="J48" s="5" t="n">
        <v>7.3568</v>
      </c>
      <c r="K48" s="2" t="s">
        <v>22</v>
      </c>
      <c r="L48" s="5" t="n">
        <v>7.3568</v>
      </c>
      <c r="M48" s="3" t="s">
        <v>22</v>
      </c>
      <c r="N48" s="6" t="n">
        <v>7.3568</v>
      </c>
      <c r="O48" s="15" t="s">
        <v>249</v>
      </c>
    </row>
    <row r="49" customFormat="false" ht="12.8" hidden="false" customHeight="false" outlineLevel="0" collapsed="false">
      <c r="A49" s="1" t="n">
        <v>1</v>
      </c>
      <c r="B49" s="11" t="s">
        <v>192</v>
      </c>
      <c r="C49" s="12" t="s">
        <v>250</v>
      </c>
      <c r="D49" s="12" t="s">
        <v>251</v>
      </c>
      <c r="E49" s="4" t="n">
        <v>1</v>
      </c>
      <c r="F49" s="5" t="n">
        <v>3.7994</v>
      </c>
      <c r="H49" s="3" t="s">
        <v>252</v>
      </c>
      <c r="I49" s="13"/>
      <c r="J49" s="5" t="n">
        <v>7.5988</v>
      </c>
      <c r="K49" s="14" t="s">
        <v>253</v>
      </c>
      <c r="L49" s="5" t="n">
        <v>6.52</v>
      </c>
      <c r="M49" s="3" t="s">
        <v>52</v>
      </c>
      <c r="N49" s="6" t="n">
        <v>2</v>
      </c>
      <c r="O49" s="16" t="s">
        <v>253</v>
      </c>
    </row>
    <row r="50" customFormat="false" ht="12.8" hidden="false" customHeight="false" outlineLevel="0" collapsed="false">
      <c r="A50" s="1" t="n">
        <v>1</v>
      </c>
      <c r="B50" s="11" t="s">
        <v>192</v>
      </c>
      <c r="C50" s="12" t="s">
        <v>254</v>
      </c>
      <c r="D50" s="12" t="s">
        <v>255</v>
      </c>
      <c r="E50" s="4" t="n">
        <v>1</v>
      </c>
      <c r="F50" s="5" t="n">
        <v>0</v>
      </c>
      <c r="I50" s="13"/>
      <c r="J50" s="5" t="n">
        <v>0</v>
      </c>
      <c r="K50" s="14" t="s">
        <v>256</v>
      </c>
      <c r="L50" s="5" t="n">
        <v>7.73</v>
      </c>
      <c r="M50" s="3" t="s">
        <v>52</v>
      </c>
      <c r="N50" s="6" t="n">
        <v>3</v>
      </c>
      <c r="O50" s="16" t="s">
        <v>256</v>
      </c>
    </row>
    <row r="51" customFormat="false" ht="12.8" hidden="false" customHeight="false" outlineLevel="0" collapsed="false">
      <c r="A51" s="1" t="n">
        <v>1</v>
      </c>
      <c r="B51" s="11" t="s">
        <v>257</v>
      </c>
      <c r="C51" s="12" t="s">
        <v>258</v>
      </c>
      <c r="D51" s="12" t="s">
        <v>259</v>
      </c>
      <c r="E51" s="4" t="n">
        <v>1</v>
      </c>
      <c r="F51" s="5" t="n">
        <v>0.1089</v>
      </c>
      <c r="H51" s="3" t="s">
        <v>260</v>
      </c>
      <c r="I51" s="14" t="s">
        <v>261</v>
      </c>
      <c r="J51" s="5" t="n">
        <v>0.1089</v>
      </c>
      <c r="K51" s="14" t="s">
        <v>262</v>
      </c>
      <c r="L51" s="5" t="n">
        <v>1.78</v>
      </c>
      <c r="M51" s="3" t="s">
        <v>22</v>
      </c>
      <c r="N51" s="6" t="n">
        <v>0.1089</v>
      </c>
      <c r="O51" s="17" t="s">
        <v>261</v>
      </c>
    </row>
    <row r="52" customFormat="false" ht="12.8" hidden="false" customHeight="false" outlineLevel="0" collapsed="false">
      <c r="A52" s="1" t="n">
        <v>1</v>
      </c>
      <c r="B52" s="11" t="s">
        <v>263</v>
      </c>
      <c r="C52" s="12" t="s">
        <v>264</v>
      </c>
      <c r="D52" s="12" t="s">
        <v>265</v>
      </c>
      <c r="E52" s="4" t="n">
        <v>1</v>
      </c>
      <c r="F52" s="5" t="n">
        <v>2.83</v>
      </c>
      <c r="I52" s="13"/>
      <c r="J52" s="5" t="n">
        <v>0</v>
      </c>
      <c r="K52" s="14" t="s">
        <v>266</v>
      </c>
      <c r="L52" s="5" t="n">
        <v>2.83</v>
      </c>
      <c r="M52" s="3" t="s">
        <v>52</v>
      </c>
      <c r="N52" s="6" t="n">
        <v>3</v>
      </c>
      <c r="O52" s="16" t="s">
        <v>266</v>
      </c>
    </row>
    <row r="53" customFormat="false" ht="12.8" hidden="false" customHeight="false" outlineLevel="0" collapsed="false">
      <c r="A53" s="1" t="n">
        <v>1</v>
      </c>
      <c r="B53" s="11" t="s">
        <v>267</v>
      </c>
      <c r="C53" s="12" t="s">
        <v>264</v>
      </c>
      <c r="D53" s="12" t="s">
        <v>268</v>
      </c>
      <c r="E53" s="4" t="n">
        <v>1</v>
      </c>
      <c r="F53" s="5" t="n">
        <v>1</v>
      </c>
      <c r="I53" s="13"/>
      <c r="J53" s="5"/>
      <c r="K53" s="2" t="s">
        <v>269</v>
      </c>
      <c r="L53" s="5" t="n">
        <v>1</v>
      </c>
      <c r="M53" s="3" t="s">
        <v>52</v>
      </c>
      <c r="N53" s="6" t="n">
        <v>1</v>
      </c>
      <c r="O53" s="26" t="s">
        <v>270</v>
      </c>
    </row>
    <row r="54" customFormat="false" ht="12.8" hidden="false" customHeight="false" outlineLevel="0" collapsed="false">
      <c r="A54" s="1" t="n">
        <v>1</v>
      </c>
      <c r="B54" s="11" t="s">
        <v>271</v>
      </c>
      <c r="C54" s="12" t="s">
        <v>272</v>
      </c>
      <c r="D54" s="12" t="s">
        <v>273</v>
      </c>
      <c r="E54" s="4" t="n">
        <v>1</v>
      </c>
      <c r="F54" s="5" t="n">
        <v>0.2299</v>
      </c>
      <c r="H54" s="3" t="s">
        <v>274</v>
      </c>
      <c r="I54" s="13"/>
      <c r="J54" s="5" t="n">
        <v>0.2299</v>
      </c>
      <c r="K54" s="14" t="s">
        <v>275</v>
      </c>
      <c r="L54" s="5" t="n">
        <v>1.81</v>
      </c>
      <c r="M54" s="3" t="s">
        <v>52</v>
      </c>
      <c r="N54" s="6" t="n">
        <v>0.5</v>
      </c>
      <c r="O54" s="16" t="s">
        <v>275</v>
      </c>
    </row>
    <row r="55" customFormat="false" ht="12.8" hidden="false" customHeight="false" outlineLevel="0" collapsed="false">
      <c r="A55" s="1" t="n">
        <v>1</v>
      </c>
      <c r="B55" s="11" t="s">
        <v>271</v>
      </c>
      <c r="C55" s="12" t="s">
        <v>276</v>
      </c>
      <c r="D55" s="12" t="s">
        <v>277</v>
      </c>
      <c r="E55" s="4" t="n">
        <v>2</v>
      </c>
      <c r="F55" s="5" t="n">
        <v>0.27225</v>
      </c>
      <c r="H55" s="3" t="s">
        <v>278</v>
      </c>
      <c r="J55" s="5" t="n">
        <v>0.5445</v>
      </c>
      <c r="K55" s="14" t="s">
        <v>275</v>
      </c>
      <c r="L55" s="5" t="n">
        <v>1.81</v>
      </c>
      <c r="M55" s="3" t="s">
        <v>52</v>
      </c>
      <c r="N55" s="6" t="n">
        <v>0.5</v>
      </c>
      <c r="O55" s="16" t="s">
        <v>275</v>
      </c>
    </row>
    <row r="56" customFormat="false" ht="14.35" hidden="false" customHeight="true" outlineLevel="0" collapsed="false">
      <c r="A56" s="1" t="n">
        <v>1</v>
      </c>
      <c r="B56" s="11" t="s">
        <v>279</v>
      </c>
      <c r="C56" s="12" t="s">
        <v>280</v>
      </c>
      <c r="D56" s="12" t="s">
        <v>281</v>
      </c>
      <c r="E56" s="4" t="n">
        <v>1</v>
      </c>
      <c r="F56" s="5" t="n">
        <f aca="false">+N56/E56</f>
        <v>1</v>
      </c>
      <c r="I56" s="13"/>
      <c r="J56" s="5" t="n">
        <v>0</v>
      </c>
      <c r="K56" s="14" t="s">
        <v>282</v>
      </c>
      <c r="L56" s="5" t="n">
        <f aca="false">+0.95+0.96</f>
        <v>1.91</v>
      </c>
      <c r="M56" s="3" t="s">
        <v>52</v>
      </c>
      <c r="N56" s="6" t="n">
        <v>1</v>
      </c>
      <c r="O56" s="16" t="s">
        <v>283</v>
      </c>
    </row>
    <row r="57" customFormat="false" ht="12.45" hidden="false" customHeight="true" outlineLevel="0" collapsed="false">
      <c r="A57" s="1" t="n">
        <v>1</v>
      </c>
      <c r="B57" s="11" t="s">
        <v>284</v>
      </c>
      <c r="C57" s="20" t="s">
        <v>285</v>
      </c>
      <c r="D57" s="20" t="s">
        <v>286</v>
      </c>
      <c r="E57" s="21" t="n">
        <v>5</v>
      </c>
      <c r="F57" s="18"/>
      <c r="G57" s="22"/>
      <c r="H57" s="23" t="s">
        <v>287</v>
      </c>
      <c r="I57" s="24" t="s">
        <v>288</v>
      </c>
      <c r="J57" s="18" t="n">
        <v>0</v>
      </c>
      <c r="K57" s="27" t="s">
        <v>202</v>
      </c>
      <c r="L57" s="18" t="n">
        <v>0</v>
      </c>
      <c r="M57" s="23" t="s">
        <v>44</v>
      </c>
      <c r="N57" s="25" t="n">
        <v>0</v>
      </c>
      <c r="O57" s="7" t="s">
        <v>202</v>
      </c>
    </row>
    <row r="58" customFormat="false" ht="12.45" hidden="false" customHeight="true" outlineLevel="0" collapsed="false">
      <c r="A58" s="1" t="n">
        <v>1</v>
      </c>
      <c r="B58" s="11" t="s">
        <v>284</v>
      </c>
      <c r="C58" s="20" t="s">
        <v>289</v>
      </c>
      <c r="D58" s="20" t="s">
        <v>290</v>
      </c>
      <c r="E58" s="21" t="n">
        <v>7</v>
      </c>
      <c r="F58" s="18"/>
      <c r="G58" s="22"/>
      <c r="H58" s="23"/>
      <c r="I58" s="24" t="s">
        <v>290</v>
      </c>
      <c r="J58" s="18" t="n">
        <v>0</v>
      </c>
      <c r="K58" s="27" t="s">
        <v>202</v>
      </c>
      <c r="L58" s="18" t="n">
        <v>0</v>
      </c>
      <c r="M58" s="23" t="s">
        <v>44</v>
      </c>
      <c r="N58" s="25" t="n">
        <v>0</v>
      </c>
      <c r="O58" s="7" t="s">
        <v>202</v>
      </c>
    </row>
    <row r="59" customFormat="false" ht="12.8" hidden="false" customHeight="false" outlineLevel="0" collapsed="false">
      <c r="A59" s="1" t="n">
        <v>1</v>
      </c>
      <c r="B59" s="11" t="s">
        <v>291</v>
      </c>
      <c r="C59" s="12" t="s">
        <v>292</v>
      </c>
      <c r="D59" s="12" t="s">
        <v>293</v>
      </c>
      <c r="E59" s="4" t="n">
        <v>1</v>
      </c>
      <c r="F59" s="5" t="n">
        <v>0.6413</v>
      </c>
      <c r="H59" s="3" t="s">
        <v>294</v>
      </c>
      <c r="I59" s="13" t="s">
        <v>295</v>
      </c>
      <c r="J59" s="5" t="n">
        <v>0.6413</v>
      </c>
      <c r="K59" s="14" t="s">
        <v>296</v>
      </c>
      <c r="L59" s="5" t="n">
        <v>2.12</v>
      </c>
      <c r="M59" s="3" t="s">
        <v>22</v>
      </c>
      <c r="N59" s="6" t="n">
        <v>0.6413</v>
      </c>
      <c r="O59" s="15" t="s">
        <v>295</v>
      </c>
    </row>
    <row r="60" customFormat="false" ht="12.8" hidden="false" customHeight="false" outlineLevel="0" collapsed="false">
      <c r="A60" s="1" t="n">
        <v>1</v>
      </c>
      <c r="B60" s="11" t="s">
        <v>291</v>
      </c>
      <c r="C60" s="12" t="s">
        <v>297</v>
      </c>
      <c r="D60" s="12" t="s">
        <v>298</v>
      </c>
      <c r="E60" s="4" t="n">
        <v>1</v>
      </c>
      <c r="F60" s="5" t="n">
        <f aca="false">+N60/E60</f>
        <v>0.1815</v>
      </c>
      <c r="H60" s="23" t="s">
        <v>299</v>
      </c>
      <c r="I60" s="13" t="s">
        <v>300</v>
      </c>
      <c r="J60" s="5" t="n">
        <v>0.23</v>
      </c>
      <c r="K60" s="14" t="s">
        <v>301</v>
      </c>
      <c r="L60" s="5" t="n">
        <v>1.41</v>
      </c>
      <c r="M60" s="3" t="s">
        <v>22</v>
      </c>
      <c r="N60" s="6" t="n">
        <v>0.1815</v>
      </c>
      <c r="O60" s="15" t="s">
        <v>300</v>
      </c>
    </row>
    <row r="61" customFormat="false" ht="12.8" hidden="false" customHeight="false" outlineLevel="0" collapsed="false">
      <c r="A61" s="1" t="n">
        <v>1</v>
      </c>
      <c r="B61" s="11" t="s">
        <v>291</v>
      </c>
      <c r="C61" s="12" t="s">
        <v>302</v>
      </c>
      <c r="D61" s="12" t="s">
        <v>303</v>
      </c>
      <c r="E61" s="4" t="n">
        <v>1</v>
      </c>
      <c r="F61" s="5" t="n">
        <f aca="false">+N61/E61</f>
        <v>0.7502</v>
      </c>
      <c r="H61" s="3" t="s">
        <v>304</v>
      </c>
      <c r="I61" s="13" t="s">
        <v>305</v>
      </c>
      <c r="J61" s="5" t="n">
        <v>0.7502</v>
      </c>
      <c r="K61" s="2" t="s">
        <v>22</v>
      </c>
      <c r="L61" s="5" t="n">
        <v>0.7502</v>
      </c>
      <c r="M61" s="3" t="s">
        <v>22</v>
      </c>
      <c r="N61" s="6" t="n">
        <v>0.7502</v>
      </c>
      <c r="O61" s="15" t="s">
        <v>305</v>
      </c>
    </row>
    <row r="62" customFormat="false" ht="12.8" hidden="false" customHeight="false" outlineLevel="0" collapsed="false">
      <c r="A62" s="1" t="n">
        <v>1</v>
      </c>
      <c r="B62" s="11" t="s">
        <v>306</v>
      </c>
      <c r="C62" s="12" t="s">
        <v>307</v>
      </c>
      <c r="D62" s="12" t="s">
        <v>308</v>
      </c>
      <c r="E62" s="4" t="n">
        <v>1</v>
      </c>
      <c r="F62" s="5" t="n">
        <f aca="false">+N62/E62</f>
        <v>0.4114</v>
      </c>
      <c r="H62" s="3" t="s">
        <v>309</v>
      </c>
      <c r="I62" s="14" t="s">
        <v>310</v>
      </c>
      <c r="J62" s="5" t="n">
        <v>0.4114</v>
      </c>
      <c r="K62" s="14" t="s">
        <v>311</v>
      </c>
      <c r="L62" s="5" t="n">
        <v>4.56</v>
      </c>
      <c r="M62" s="3" t="s">
        <v>22</v>
      </c>
      <c r="N62" s="6" t="n">
        <v>0.4114</v>
      </c>
      <c r="O62" s="17" t="s">
        <v>310</v>
      </c>
    </row>
    <row r="63" customFormat="false" ht="12.8" hidden="false" customHeight="false" outlineLevel="0" collapsed="false">
      <c r="A63" s="1" t="n">
        <v>1</v>
      </c>
      <c r="B63" s="11" t="s">
        <v>267</v>
      </c>
      <c r="C63" s="12" t="s">
        <v>312</v>
      </c>
      <c r="D63" s="12" t="s">
        <v>313</v>
      </c>
      <c r="E63" s="4" t="n">
        <v>1</v>
      </c>
      <c r="F63" s="5" t="n">
        <f aca="false">+N63/E63</f>
        <v>15</v>
      </c>
      <c r="I63" s="13"/>
      <c r="J63" s="5" t="n">
        <v>0</v>
      </c>
      <c r="K63" s="2" t="s">
        <v>269</v>
      </c>
      <c r="L63" s="5" t="n">
        <v>15</v>
      </c>
      <c r="M63" s="3" t="s">
        <v>52</v>
      </c>
      <c r="N63" s="6" t="n">
        <v>15</v>
      </c>
      <c r="O63" s="7" t="s">
        <v>269</v>
      </c>
    </row>
    <row r="64" customFormat="false" ht="12.8" hidden="false" customHeight="false" outlineLevel="0" collapsed="false">
      <c r="A64" s="1" t="n">
        <v>1</v>
      </c>
      <c r="B64" s="11" t="s">
        <v>314</v>
      </c>
      <c r="C64" s="12" t="s">
        <v>315</v>
      </c>
      <c r="D64" s="12" t="s">
        <v>316</v>
      </c>
      <c r="E64" s="4" t="n">
        <v>4</v>
      </c>
      <c r="F64" s="5" t="n">
        <f aca="false">+N64/E64</f>
        <v>1.25</v>
      </c>
      <c r="G64" s="2" t="s">
        <v>93</v>
      </c>
      <c r="H64" s="3" t="s">
        <v>317</v>
      </c>
      <c r="I64" s="13" t="s">
        <v>318</v>
      </c>
      <c r="J64" s="5" t="n">
        <v>7.3568</v>
      </c>
      <c r="K64" s="14" t="s">
        <v>319</v>
      </c>
      <c r="L64" s="5" t="n">
        <v>4.02</v>
      </c>
      <c r="M64" s="3" t="s">
        <v>52</v>
      </c>
      <c r="N64" s="6" t="n">
        <v>5</v>
      </c>
      <c r="O64" s="16" t="s">
        <v>319</v>
      </c>
      <c r="P64" s="2" t="s">
        <v>320</v>
      </c>
    </row>
    <row r="65" customFormat="false" ht="12.8" hidden="false" customHeight="false" outlineLevel="0" collapsed="false">
      <c r="A65" s="1" t="n">
        <v>1</v>
      </c>
      <c r="B65" s="11" t="s">
        <v>314</v>
      </c>
      <c r="C65" s="12" t="s">
        <v>321</v>
      </c>
      <c r="D65" s="12" t="s">
        <v>322</v>
      </c>
      <c r="E65" s="4" t="n">
        <v>2</v>
      </c>
      <c r="F65" s="5" t="n">
        <f aca="false">+N65/E65</f>
        <v>0.5</v>
      </c>
      <c r="G65" s="2" t="s">
        <v>77</v>
      </c>
      <c r="H65" s="3" t="s">
        <v>323</v>
      </c>
      <c r="I65" s="13"/>
      <c r="J65" s="5" t="n">
        <v>2.0207</v>
      </c>
      <c r="K65" s="14" t="s">
        <v>324</v>
      </c>
      <c r="L65" s="5" t="n">
        <f aca="false">+1.35+1.19</f>
        <v>2.54</v>
      </c>
      <c r="M65" s="3" t="s">
        <v>52</v>
      </c>
      <c r="N65" s="6" t="n">
        <v>1</v>
      </c>
      <c r="O65" s="16" t="s">
        <v>325</v>
      </c>
      <c r="P65" s="2" t="n">
        <v>0</v>
      </c>
    </row>
    <row r="66" customFormat="false" ht="12.8" hidden="false" customHeight="false" outlineLevel="0" collapsed="false">
      <c r="A66" s="1" t="n">
        <v>1</v>
      </c>
      <c r="B66" s="11" t="s">
        <v>314</v>
      </c>
      <c r="C66" s="12" t="s">
        <v>326</v>
      </c>
      <c r="D66" s="12" t="s">
        <v>327</v>
      </c>
      <c r="E66" s="4" t="n">
        <v>1</v>
      </c>
      <c r="F66" s="5" t="n">
        <f aca="false">+1.22/2</f>
        <v>0.61</v>
      </c>
      <c r="G66" s="2" t="s">
        <v>328</v>
      </c>
      <c r="H66" s="3" t="s">
        <v>329</v>
      </c>
      <c r="I66" s="13" t="s">
        <v>330</v>
      </c>
      <c r="J66" s="5" t="n">
        <f aca="false">+1.06*1.21</f>
        <v>1.2826</v>
      </c>
      <c r="K66" s="14" t="s">
        <v>331</v>
      </c>
      <c r="L66" s="5" t="n">
        <v>1.18</v>
      </c>
      <c r="M66" s="3" t="s">
        <v>52</v>
      </c>
      <c r="N66" s="6" t="n">
        <v>1</v>
      </c>
      <c r="O66" s="16" t="s">
        <v>331</v>
      </c>
      <c r="P66" s="2" t="n">
        <v>0</v>
      </c>
    </row>
    <row r="67" customFormat="false" ht="12.8" hidden="false" customHeight="false" outlineLevel="0" collapsed="false">
      <c r="A67" s="1" t="n">
        <v>1</v>
      </c>
      <c r="B67" s="11" t="s">
        <v>314</v>
      </c>
      <c r="C67" s="12" t="s">
        <v>332</v>
      </c>
      <c r="D67" s="12" t="s">
        <v>333</v>
      </c>
      <c r="E67" s="4" t="n">
        <v>3</v>
      </c>
      <c r="F67" s="5" t="n">
        <f aca="false">+N67/E67</f>
        <v>0.935733333333333</v>
      </c>
      <c r="G67" s="2" t="s">
        <v>77</v>
      </c>
      <c r="H67" s="3" t="s">
        <v>334</v>
      </c>
      <c r="I67" s="13" t="s">
        <v>335</v>
      </c>
      <c r="J67" s="5" t="n">
        <v>2.8072</v>
      </c>
      <c r="K67" s="14" t="s">
        <v>336</v>
      </c>
      <c r="L67" s="5" t="n">
        <v>5.64</v>
      </c>
      <c r="M67" s="3" t="s">
        <v>22</v>
      </c>
      <c r="N67" s="6" t="n">
        <v>2.8072</v>
      </c>
      <c r="O67" s="15" t="s">
        <v>335</v>
      </c>
      <c r="P67" s="2" t="n">
        <v>0</v>
      </c>
    </row>
    <row r="68" customFormat="false" ht="12.8" hidden="false" customHeight="false" outlineLevel="0" collapsed="false">
      <c r="A68" s="1" t="n">
        <v>1</v>
      </c>
      <c r="B68" s="11" t="s">
        <v>314</v>
      </c>
      <c r="C68" s="12" t="s">
        <v>337</v>
      </c>
      <c r="D68" s="12" t="s">
        <v>338</v>
      </c>
      <c r="E68" s="4" t="n">
        <v>1</v>
      </c>
      <c r="F68" s="5" t="n">
        <f aca="false">+N68/E68</f>
        <v>0.6655</v>
      </c>
      <c r="G68" s="2" t="s">
        <v>77</v>
      </c>
      <c r="H68" s="3" t="s">
        <v>339</v>
      </c>
      <c r="I68" s="13" t="s">
        <v>340</v>
      </c>
      <c r="J68" s="5" t="n">
        <v>0.6655</v>
      </c>
      <c r="K68" s="14" t="s">
        <v>341</v>
      </c>
      <c r="L68" s="5" t="n">
        <v>2.34</v>
      </c>
      <c r="M68" s="3" t="s">
        <v>22</v>
      </c>
      <c r="N68" s="6" t="n">
        <v>0.6655</v>
      </c>
      <c r="O68" s="15" t="s">
        <v>340</v>
      </c>
      <c r="P68" s="2" t="s">
        <v>342</v>
      </c>
    </row>
    <row r="69" customFormat="false" ht="12.8" hidden="false" customHeight="false" outlineLevel="0" collapsed="false">
      <c r="A69" s="1" t="n">
        <v>1</v>
      </c>
      <c r="B69" s="11" t="s">
        <v>314</v>
      </c>
      <c r="C69" s="12" t="s">
        <v>343</v>
      </c>
      <c r="D69" s="12" t="s">
        <v>344</v>
      </c>
      <c r="E69" s="4" t="n">
        <v>2</v>
      </c>
      <c r="F69" s="5" t="n">
        <f aca="false">+N69/E69</f>
        <v>0.6534</v>
      </c>
      <c r="G69" s="2" t="s">
        <v>77</v>
      </c>
      <c r="H69" s="3" t="s">
        <v>345</v>
      </c>
      <c r="I69" s="13" t="s">
        <v>346</v>
      </c>
      <c r="J69" s="5" t="n">
        <v>1.3068</v>
      </c>
      <c r="K69" s="14" t="s">
        <v>347</v>
      </c>
      <c r="L69" s="5" t="n">
        <v>3.57</v>
      </c>
      <c r="M69" s="3" t="s">
        <v>22</v>
      </c>
      <c r="N69" s="6" t="n">
        <v>1.3068</v>
      </c>
      <c r="O69" s="15" t="s">
        <v>346</v>
      </c>
      <c r="P69" s="2" t="s">
        <v>320</v>
      </c>
    </row>
    <row r="70" customFormat="false" ht="12.8" hidden="false" customHeight="false" outlineLevel="0" collapsed="false">
      <c r="A70" s="1" t="n">
        <v>1</v>
      </c>
      <c r="B70" s="11" t="s">
        <v>314</v>
      </c>
      <c r="C70" s="12" t="s">
        <v>348</v>
      </c>
      <c r="D70" s="12" t="s">
        <v>349</v>
      </c>
      <c r="E70" s="4" t="n">
        <v>1</v>
      </c>
      <c r="F70" s="5" t="n">
        <f aca="false">+N70/E70</f>
        <v>0.6534</v>
      </c>
      <c r="G70" s="2" t="s">
        <v>93</v>
      </c>
      <c r="H70" s="3" t="s">
        <v>350</v>
      </c>
      <c r="I70" s="13" t="s">
        <v>351</v>
      </c>
      <c r="J70" s="5" t="n">
        <v>0.6534</v>
      </c>
      <c r="K70" s="14" t="s">
        <v>352</v>
      </c>
      <c r="L70" s="5" t="n">
        <v>2.77</v>
      </c>
      <c r="M70" s="3" t="s">
        <v>22</v>
      </c>
      <c r="N70" s="6" t="n">
        <v>0.6534</v>
      </c>
      <c r="O70" s="15" t="s">
        <v>351</v>
      </c>
      <c r="P70" s="2" t="s">
        <v>342</v>
      </c>
    </row>
    <row r="71" customFormat="false" ht="12.8" hidden="false" customHeight="false" outlineLevel="0" collapsed="false">
      <c r="A71" s="1" t="n">
        <v>1</v>
      </c>
      <c r="B71" s="11" t="s">
        <v>314</v>
      </c>
      <c r="C71" s="12" t="s">
        <v>353</v>
      </c>
      <c r="D71" s="12" t="s">
        <v>354</v>
      </c>
      <c r="E71" s="4" t="n">
        <v>2</v>
      </c>
      <c r="F71" s="5" t="n">
        <f aca="false">+N71/E71</f>
        <v>0.62315</v>
      </c>
      <c r="G71" s="2" t="s">
        <v>93</v>
      </c>
      <c r="H71" s="3" t="s">
        <v>355</v>
      </c>
      <c r="I71" s="13" t="s">
        <v>356</v>
      </c>
      <c r="J71" s="5" t="n">
        <v>1.2463</v>
      </c>
      <c r="K71" s="14" t="s">
        <v>357</v>
      </c>
      <c r="L71" s="5" t="n">
        <v>3.1</v>
      </c>
      <c r="M71" s="3" t="s">
        <v>22</v>
      </c>
      <c r="N71" s="6" t="n">
        <v>1.2463</v>
      </c>
      <c r="O71" s="15" t="s">
        <v>356</v>
      </c>
      <c r="P71" s="2" t="s">
        <v>320</v>
      </c>
    </row>
    <row r="72" customFormat="false" ht="12.8" hidden="false" customHeight="false" outlineLevel="0" collapsed="false">
      <c r="A72" s="1" t="n">
        <v>1</v>
      </c>
      <c r="B72" s="11" t="s">
        <v>314</v>
      </c>
      <c r="C72" s="12" t="s">
        <v>358</v>
      </c>
      <c r="D72" s="12" t="s">
        <v>359</v>
      </c>
      <c r="E72" s="4" t="n">
        <v>2</v>
      </c>
      <c r="F72" s="5" t="n">
        <f aca="false">+N72/E72</f>
        <v>0.70785</v>
      </c>
      <c r="G72" s="2" t="s">
        <v>93</v>
      </c>
      <c r="H72" s="3" t="s">
        <v>360</v>
      </c>
      <c r="I72" s="13" t="s">
        <v>361</v>
      </c>
      <c r="J72" s="5" t="n">
        <v>1.4157</v>
      </c>
      <c r="K72" s="14" t="s">
        <v>362</v>
      </c>
      <c r="L72" s="5" t="n">
        <v>2.72</v>
      </c>
      <c r="M72" s="3" t="s">
        <v>22</v>
      </c>
      <c r="N72" s="6" t="n">
        <v>1.4157</v>
      </c>
      <c r="O72" s="15" t="s">
        <v>361</v>
      </c>
      <c r="P72" s="2" t="s">
        <v>342</v>
      </c>
    </row>
    <row r="73" customFormat="false" ht="12.8" hidden="false" customHeight="false" outlineLevel="0" collapsed="false">
      <c r="A73" s="1" t="n">
        <v>1</v>
      </c>
      <c r="B73" s="11" t="s">
        <v>314</v>
      </c>
      <c r="C73" s="12" t="s">
        <v>363</v>
      </c>
      <c r="D73" s="12" t="s">
        <v>364</v>
      </c>
      <c r="E73" s="4" t="n">
        <v>1</v>
      </c>
      <c r="F73" s="5" t="n">
        <f aca="false">+N73/E73</f>
        <v>0.605</v>
      </c>
      <c r="G73" s="2" t="s">
        <v>93</v>
      </c>
      <c r="H73" s="3" t="s">
        <v>365</v>
      </c>
      <c r="I73" s="13" t="s">
        <v>366</v>
      </c>
      <c r="J73" s="5" t="n">
        <v>0.605</v>
      </c>
      <c r="K73" s="14" t="s">
        <v>367</v>
      </c>
      <c r="L73" s="5" t="n">
        <v>2.51</v>
      </c>
      <c r="M73" s="3" t="s">
        <v>22</v>
      </c>
      <c r="N73" s="6" t="n">
        <v>0.605</v>
      </c>
      <c r="O73" s="15" t="s">
        <v>366</v>
      </c>
      <c r="P73" s="2" t="s">
        <v>342</v>
      </c>
    </row>
    <row r="74" customFormat="false" ht="12.8" hidden="false" customHeight="false" outlineLevel="0" collapsed="false">
      <c r="A74" s="1" t="n">
        <v>1</v>
      </c>
      <c r="B74" s="11" t="s">
        <v>314</v>
      </c>
      <c r="C74" s="12" t="s">
        <v>368</v>
      </c>
      <c r="D74" s="12" t="s">
        <v>369</v>
      </c>
      <c r="E74" s="4" t="n">
        <v>1</v>
      </c>
      <c r="F74" s="5" t="n">
        <f aca="false">+N74/E74</f>
        <v>0.4356</v>
      </c>
      <c r="G74" s="2" t="s">
        <v>328</v>
      </c>
      <c r="H74" s="3" t="s">
        <v>370</v>
      </c>
      <c r="I74" s="13" t="s">
        <v>371</v>
      </c>
      <c r="J74" s="5" t="n">
        <v>0.4356</v>
      </c>
      <c r="K74" s="14" t="s">
        <v>372</v>
      </c>
      <c r="L74" s="5" t="n">
        <v>1.16</v>
      </c>
      <c r="M74" s="3" t="s">
        <v>22</v>
      </c>
      <c r="N74" s="6" t="n">
        <v>0.4356</v>
      </c>
      <c r="O74" s="15" t="s">
        <v>371</v>
      </c>
      <c r="P74" s="2" t="s">
        <v>320</v>
      </c>
    </row>
    <row r="75" customFormat="false" ht="12.8" hidden="false" customHeight="false" outlineLevel="0" collapsed="false">
      <c r="A75" s="1" t="n">
        <v>1</v>
      </c>
      <c r="B75" s="11" t="s">
        <v>314</v>
      </c>
      <c r="C75" s="12" t="s">
        <v>373</v>
      </c>
      <c r="D75" s="12" t="s">
        <v>374</v>
      </c>
      <c r="E75" s="4" t="n">
        <v>3</v>
      </c>
      <c r="F75" s="5" t="n">
        <f aca="false">+N75/E75</f>
        <v>0.512233333333333</v>
      </c>
      <c r="G75" s="2" t="s">
        <v>328</v>
      </c>
      <c r="H75" s="3" t="s">
        <v>375</v>
      </c>
      <c r="I75" s="13" t="s">
        <v>376</v>
      </c>
      <c r="J75" s="5" t="n">
        <v>1.5367</v>
      </c>
      <c r="K75" s="14" t="s">
        <v>377</v>
      </c>
      <c r="L75" s="5" t="n">
        <v>2.71</v>
      </c>
      <c r="M75" s="3" t="s">
        <v>22</v>
      </c>
      <c r="N75" s="6" t="n">
        <v>1.5367</v>
      </c>
      <c r="O75" s="15" t="s">
        <v>376</v>
      </c>
      <c r="P75" s="2" t="s">
        <v>342</v>
      </c>
    </row>
    <row r="76" customFormat="false" ht="12.8" hidden="false" customHeight="false" outlineLevel="0" collapsed="false">
      <c r="A76" s="1" t="n">
        <v>1</v>
      </c>
      <c r="B76" s="11" t="s">
        <v>314</v>
      </c>
      <c r="C76" s="12" t="s">
        <v>378</v>
      </c>
      <c r="D76" s="12" t="s">
        <v>379</v>
      </c>
      <c r="E76" s="4" t="n">
        <v>3</v>
      </c>
      <c r="F76" s="5" t="n">
        <f aca="false">+N76/E76</f>
        <v>0.524333333333333</v>
      </c>
      <c r="G76" s="2" t="s">
        <v>328</v>
      </c>
      <c r="H76" s="3" t="s">
        <v>380</v>
      </c>
      <c r="I76" s="13" t="s">
        <v>381</v>
      </c>
      <c r="J76" s="5" t="n">
        <v>1.573</v>
      </c>
      <c r="K76" s="14" t="s">
        <v>382</v>
      </c>
      <c r="L76" s="5" t="n">
        <v>2.51</v>
      </c>
      <c r="M76" s="3" t="s">
        <v>22</v>
      </c>
      <c r="N76" s="6" t="n">
        <v>1.573</v>
      </c>
      <c r="O76" s="15" t="s">
        <v>381</v>
      </c>
      <c r="P76" s="2" t="s">
        <v>320</v>
      </c>
    </row>
    <row r="77" customFormat="false" ht="12.8" hidden="false" customHeight="false" outlineLevel="0" collapsed="false">
      <c r="A77" s="1" t="n">
        <v>1</v>
      </c>
      <c r="B77" s="11" t="s">
        <v>314</v>
      </c>
      <c r="C77" s="12" t="s">
        <v>383</v>
      </c>
      <c r="D77" s="12" t="s">
        <v>384</v>
      </c>
      <c r="E77" s="4" t="n">
        <v>2</v>
      </c>
      <c r="F77" s="5" t="n">
        <f aca="false">+N77/E77</f>
        <v>0.4477</v>
      </c>
      <c r="G77" s="2" t="s">
        <v>328</v>
      </c>
      <c r="H77" s="3" t="s">
        <v>385</v>
      </c>
      <c r="I77" s="13" t="s">
        <v>386</v>
      </c>
      <c r="J77" s="5" t="n">
        <v>0.8954</v>
      </c>
      <c r="K77" s="14" t="s">
        <v>387</v>
      </c>
      <c r="L77" s="5" t="n">
        <v>3.13</v>
      </c>
      <c r="M77" s="3" t="s">
        <v>22</v>
      </c>
      <c r="N77" s="6" t="n">
        <v>0.8954</v>
      </c>
      <c r="O77" s="15" t="s">
        <v>386</v>
      </c>
      <c r="P77" s="2" t="s">
        <v>342</v>
      </c>
    </row>
    <row r="78" customFormat="false" ht="12.8" hidden="false" customHeight="false" outlineLevel="0" collapsed="false">
      <c r="A78" s="1" t="n">
        <v>1</v>
      </c>
      <c r="B78" s="11" t="s">
        <v>314</v>
      </c>
      <c r="C78" s="12" t="s">
        <v>388</v>
      </c>
      <c r="D78" s="12" t="s">
        <v>389</v>
      </c>
      <c r="E78" s="4" t="n">
        <v>1</v>
      </c>
      <c r="F78" s="5" t="n">
        <f aca="false">+N78/E78</f>
        <v>0.5082</v>
      </c>
      <c r="G78" s="2" t="s">
        <v>328</v>
      </c>
      <c r="H78" s="3" t="s">
        <v>390</v>
      </c>
      <c r="I78" s="13" t="s">
        <v>391</v>
      </c>
      <c r="J78" s="5" t="n">
        <v>0.5082</v>
      </c>
      <c r="K78" s="14" t="s">
        <v>392</v>
      </c>
      <c r="L78" s="5" t="n">
        <v>1.15</v>
      </c>
      <c r="M78" s="3" t="s">
        <v>22</v>
      </c>
      <c r="N78" s="6" t="n">
        <v>0.5082</v>
      </c>
      <c r="O78" s="15" t="s">
        <v>391</v>
      </c>
      <c r="P78" s="2" t="s">
        <v>342</v>
      </c>
    </row>
    <row r="79" customFormat="false" ht="12.8" hidden="false" customHeight="false" outlineLevel="0" collapsed="false">
      <c r="A79" s="1" t="n">
        <v>1</v>
      </c>
      <c r="B79" s="11" t="s">
        <v>314</v>
      </c>
      <c r="C79" s="12" t="s">
        <v>393</v>
      </c>
      <c r="D79" s="12" t="s">
        <v>394</v>
      </c>
      <c r="E79" s="4" t="n">
        <v>1</v>
      </c>
      <c r="F79" s="5" t="n">
        <f aca="false">+N79/E79</f>
        <v>0.5082</v>
      </c>
      <c r="G79" s="2" t="s">
        <v>328</v>
      </c>
      <c r="H79" s="3" t="s">
        <v>395</v>
      </c>
      <c r="I79" s="13" t="s">
        <v>396</v>
      </c>
      <c r="J79" s="5" t="n">
        <v>0.5082</v>
      </c>
      <c r="K79" s="14" t="s">
        <v>397</v>
      </c>
      <c r="L79" s="5" t="n">
        <v>2.33</v>
      </c>
      <c r="M79" s="3" t="s">
        <v>22</v>
      </c>
      <c r="N79" s="6" t="n">
        <v>0.5082</v>
      </c>
      <c r="O79" s="15" t="s">
        <v>396</v>
      </c>
      <c r="P79" s="2" t="s">
        <v>320</v>
      </c>
    </row>
    <row r="80" customFormat="false" ht="12.8" hidden="false" customHeight="false" outlineLevel="0" collapsed="false">
      <c r="A80" s="1" t="n">
        <v>1</v>
      </c>
      <c r="B80" s="11" t="s">
        <v>314</v>
      </c>
      <c r="C80" s="12" t="s">
        <v>398</v>
      </c>
      <c r="D80" s="12" t="s">
        <v>399</v>
      </c>
      <c r="E80" s="4" t="n">
        <v>1</v>
      </c>
      <c r="F80" s="5" t="n">
        <f aca="false">+N80/E80</f>
        <v>0.5082</v>
      </c>
      <c r="G80" s="2" t="s">
        <v>328</v>
      </c>
      <c r="H80" s="3" t="s">
        <v>400</v>
      </c>
      <c r="I80" s="13" t="s">
        <v>401</v>
      </c>
      <c r="J80" s="5" t="n">
        <v>0.5082</v>
      </c>
      <c r="K80" s="14" t="s">
        <v>402</v>
      </c>
      <c r="L80" s="5" t="n">
        <v>1.53</v>
      </c>
      <c r="M80" s="3" t="s">
        <v>22</v>
      </c>
      <c r="N80" s="6" t="n">
        <v>0.5082</v>
      </c>
      <c r="O80" s="15" t="s">
        <v>401</v>
      </c>
      <c r="P80" s="2" t="s">
        <v>320</v>
      </c>
    </row>
    <row r="81" customFormat="false" ht="12.8" hidden="false" customHeight="false" outlineLevel="0" collapsed="false">
      <c r="A81" s="1" t="n">
        <v>1</v>
      </c>
      <c r="B81" s="11" t="s">
        <v>403</v>
      </c>
      <c r="C81" s="12" t="s">
        <v>404</v>
      </c>
      <c r="D81" s="12" t="s">
        <v>405</v>
      </c>
      <c r="E81" s="4" t="n">
        <v>1</v>
      </c>
      <c r="F81" s="5" t="n">
        <f aca="false">+1.78*1.21</f>
        <v>2.1538</v>
      </c>
      <c r="H81" s="3" t="s">
        <v>406</v>
      </c>
      <c r="I81" s="13"/>
      <c r="J81" s="5" t="n">
        <v>2.0449</v>
      </c>
      <c r="K81" s="14" t="s">
        <v>282</v>
      </c>
      <c r="L81" s="5" t="n">
        <v>2.11</v>
      </c>
      <c r="M81" s="3" t="s">
        <v>22</v>
      </c>
      <c r="N81" s="6" t="n">
        <f aca="false">+1.78*1.21</f>
        <v>2.1538</v>
      </c>
      <c r="O81" s="16" t="s">
        <v>407</v>
      </c>
    </row>
    <row r="82" customFormat="false" ht="12.8" hidden="false" customHeight="false" outlineLevel="0" collapsed="false">
      <c r="A82" s="1" t="n">
        <v>1</v>
      </c>
      <c r="B82" s="11" t="s">
        <v>408</v>
      </c>
      <c r="C82" s="12" t="s">
        <v>409</v>
      </c>
      <c r="D82" s="12" t="s">
        <v>410</v>
      </c>
      <c r="E82" s="4" t="n">
        <v>1</v>
      </c>
      <c r="F82" s="5" t="n">
        <f aca="false">+N82/E82</f>
        <v>0.2783</v>
      </c>
      <c r="H82" s="3" t="s">
        <v>411</v>
      </c>
      <c r="I82" s="14" t="s">
        <v>412</v>
      </c>
      <c r="J82" s="5" t="n">
        <v>0.2783</v>
      </c>
      <c r="K82" s="14" t="s">
        <v>413</v>
      </c>
      <c r="L82" s="5" t="n">
        <v>3.13</v>
      </c>
      <c r="M82" s="3" t="s">
        <v>22</v>
      </c>
      <c r="N82" s="6" t="n">
        <v>0.2783</v>
      </c>
      <c r="O82" s="17" t="s">
        <v>412</v>
      </c>
    </row>
    <row r="83" customFormat="false" ht="14.95" hidden="false" customHeight="true" outlineLevel="0" collapsed="false">
      <c r="A83" s="1" t="n">
        <v>1</v>
      </c>
      <c r="B83" s="11" t="s">
        <v>408</v>
      </c>
      <c r="C83" s="12" t="s">
        <v>414</v>
      </c>
      <c r="D83" s="12" t="s">
        <v>415</v>
      </c>
      <c r="E83" s="4" t="n">
        <v>4</v>
      </c>
      <c r="F83" s="5" t="n">
        <f aca="false">+N83/4</f>
        <v>0.255</v>
      </c>
      <c r="H83" s="28" t="s">
        <v>416</v>
      </c>
      <c r="I83" s="14" t="s">
        <v>417</v>
      </c>
      <c r="J83" s="5" t="n">
        <v>1.02</v>
      </c>
      <c r="K83" s="2" t="s">
        <v>418</v>
      </c>
      <c r="L83" s="5" t="n">
        <v>0</v>
      </c>
      <c r="M83" s="3" t="s">
        <v>22</v>
      </c>
      <c r="N83" s="6" t="n">
        <v>1.02</v>
      </c>
      <c r="O83" s="17" t="s">
        <v>417</v>
      </c>
    </row>
    <row r="84" customFormat="false" ht="12.8" hidden="false" customHeight="false" outlineLevel="0" collapsed="false">
      <c r="A84" s="1" t="n">
        <v>1</v>
      </c>
      <c r="B84" s="11" t="s">
        <v>408</v>
      </c>
      <c r="C84" s="12" t="s">
        <v>419</v>
      </c>
      <c r="D84" s="12" t="s">
        <v>420</v>
      </c>
      <c r="E84" s="4" t="n">
        <v>1</v>
      </c>
      <c r="F84" s="5" t="n">
        <f aca="false">+N84/E84</f>
        <v>0.2783</v>
      </c>
      <c r="H84" s="3" t="s">
        <v>421</v>
      </c>
      <c r="I84" s="13" t="s">
        <v>422</v>
      </c>
      <c r="J84" s="5" t="n">
        <v>0.2783</v>
      </c>
      <c r="K84" s="14" t="s">
        <v>423</v>
      </c>
      <c r="L84" s="5" t="n">
        <v>1.52</v>
      </c>
      <c r="M84" s="3" t="s">
        <v>22</v>
      </c>
      <c r="N84" s="6" t="n">
        <v>0.2783</v>
      </c>
      <c r="O84" s="15" t="s">
        <v>422</v>
      </c>
    </row>
    <row r="85" customFormat="false" ht="12.8" hidden="false" customHeight="false" outlineLevel="0" collapsed="false">
      <c r="A85" s="1" t="n">
        <v>1</v>
      </c>
      <c r="B85" s="11" t="s">
        <v>408</v>
      </c>
      <c r="C85" s="12" t="s">
        <v>424</v>
      </c>
      <c r="D85" s="12" t="s">
        <v>425</v>
      </c>
      <c r="E85" s="4" t="n">
        <v>7</v>
      </c>
      <c r="F85" s="5" t="n">
        <f aca="false">+N85/E85</f>
        <v>0.0380285714285714</v>
      </c>
      <c r="H85" s="3" t="s">
        <v>426</v>
      </c>
      <c r="I85" s="13" t="s">
        <v>427</v>
      </c>
      <c r="J85" s="5" t="n">
        <v>0.2662</v>
      </c>
      <c r="K85" s="2" t="s">
        <v>418</v>
      </c>
      <c r="L85" s="5" t="n">
        <v>0</v>
      </c>
      <c r="M85" s="3" t="s">
        <v>22</v>
      </c>
      <c r="N85" s="6" t="n">
        <v>0.2662</v>
      </c>
      <c r="O85" s="15" t="s">
        <v>427</v>
      </c>
    </row>
    <row r="86" customFormat="false" ht="12.8" hidden="false" customHeight="false" outlineLevel="0" collapsed="false">
      <c r="A86" s="1" t="n">
        <v>1</v>
      </c>
      <c r="B86" s="11" t="s">
        <v>408</v>
      </c>
      <c r="C86" s="12" t="s">
        <v>428</v>
      </c>
      <c r="D86" s="12" t="s">
        <v>429</v>
      </c>
      <c r="E86" s="4" t="n">
        <v>2</v>
      </c>
      <c r="F86" s="5" t="n">
        <f aca="false">+N86/E86</f>
        <v>0.27225</v>
      </c>
      <c r="H86" s="3" t="s">
        <v>430</v>
      </c>
      <c r="I86" s="13" t="s">
        <v>431</v>
      </c>
      <c r="J86" s="5" t="n">
        <v>0.5445</v>
      </c>
      <c r="K86" s="2" t="s">
        <v>418</v>
      </c>
      <c r="L86" s="5" t="n">
        <v>0</v>
      </c>
      <c r="M86" s="3" t="s">
        <v>22</v>
      </c>
      <c r="N86" s="6" t="n">
        <v>0.5445</v>
      </c>
      <c r="O86" s="15" t="s">
        <v>431</v>
      </c>
    </row>
    <row r="87" customFormat="false" ht="12.8" hidden="false" customHeight="false" outlineLevel="0" collapsed="false">
      <c r="A87" s="1" t="n">
        <v>1</v>
      </c>
      <c r="B87" s="11" t="s">
        <v>408</v>
      </c>
      <c r="C87" s="12" t="s">
        <v>432</v>
      </c>
      <c r="D87" s="12" t="s">
        <v>433</v>
      </c>
      <c r="E87" s="4" t="n">
        <v>2</v>
      </c>
      <c r="F87" s="5" t="n">
        <f aca="false">+0.09*1.21</f>
        <v>0.1089</v>
      </c>
      <c r="H87" s="3" t="s">
        <v>434</v>
      </c>
      <c r="I87" s="14" t="s">
        <v>435</v>
      </c>
      <c r="J87" s="5" t="n">
        <v>0.22</v>
      </c>
      <c r="K87" s="14" t="s">
        <v>436</v>
      </c>
      <c r="L87" s="5" t="n">
        <v>1.52</v>
      </c>
      <c r="M87" s="3" t="s">
        <v>22</v>
      </c>
      <c r="N87" s="6" t="n">
        <v>0.22</v>
      </c>
      <c r="O87" s="17" t="s">
        <v>435</v>
      </c>
    </row>
    <row r="88" customFormat="false" ht="12.8" hidden="false" customHeight="false" outlineLevel="0" collapsed="false">
      <c r="A88" s="1" t="n">
        <v>1</v>
      </c>
      <c r="B88" s="11" t="s">
        <v>408</v>
      </c>
      <c r="C88" s="12" t="s">
        <v>437</v>
      </c>
      <c r="D88" s="12" t="s">
        <v>438</v>
      </c>
      <c r="E88" s="4" t="n">
        <v>2</v>
      </c>
      <c r="F88" s="5" t="n">
        <f aca="false">+N88/E88</f>
        <v>0.27225</v>
      </c>
      <c r="H88" s="3" t="s">
        <v>439</v>
      </c>
      <c r="I88" s="14" t="s">
        <v>440</v>
      </c>
      <c r="J88" s="5" t="n">
        <v>0.5445</v>
      </c>
      <c r="K88" s="2" t="s">
        <v>418</v>
      </c>
      <c r="L88" s="5" t="n">
        <v>0</v>
      </c>
      <c r="M88" s="3" t="s">
        <v>22</v>
      </c>
      <c r="N88" s="6" t="n">
        <v>0.5445</v>
      </c>
      <c r="O88" s="17" t="s">
        <v>440</v>
      </c>
    </row>
    <row r="89" customFormat="false" ht="12.8" hidden="false" customHeight="false" outlineLevel="0" collapsed="false">
      <c r="A89" s="1" t="n">
        <v>1</v>
      </c>
      <c r="B89" s="11" t="s">
        <v>408</v>
      </c>
      <c r="C89" s="12" t="s">
        <v>441</v>
      </c>
      <c r="D89" s="12" t="s">
        <v>442</v>
      </c>
      <c r="E89" s="4" t="n">
        <v>7</v>
      </c>
      <c r="F89" s="5" t="n">
        <f aca="false">+N89/E89</f>
        <v>0.274842857142857</v>
      </c>
      <c r="H89" s="3" t="s">
        <v>443</v>
      </c>
      <c r="I89" s="14" t="s">
        <v>444</v>
      </c>
      <c r="J89" s="5" t="n">
        <v>1.9239</v>
      </c>
      <c r="K89" s="2" t="s">
        <v>418</v>
      </c>
      <c r="L89" s="5" t="n">
        <v>0</v>
      </c>
      <c r="M89" s="3" t="s">
        <v>22</v>
      </c>
      <c r="N89" s="6" t="n">
        <v>1.9239</v>
      </c>
      <c r="O89" s="17" t="s">
        <v>444</v>
      </c>
    </row>
    <row r="90" customFormat="false" ht="12.8" hidden="false" customHeight="false" outlineLevel="0" collapsed="false">
      <c r="A90" s="1" t="n">
        <v>1</v>
      </c>
      <c r="B90" s="11" t="s">
        <v>408</v>
      </c>
      <c r="C90" s="12" t="s">
        <v>445</v>
      </c>
      <c r="D90" s="12" t="s">
        <v>446</v>
      </c>
      <c r="E90" s="4" t="n">
        <v>1</v>
      </c>
      <c r="F90" s="5" t="n">
        <f aca="false">+N90/E90</f>
        <v>0.28</v>
      </c>
      <c r="H90" s="3" t="s">
        <v>447</v>
      </c>
      <c r="I90" s="14" t="s">
        <v>448</v>
      </c>
      <c r="J90" s="5" t="n">
        <v>0.28</v>
      </c>
      <c r="K90" s="2" t="s">
        <v>418</v>
      </c>
      <c r="L90" s="5" t="n">
        <v>0</v>
      </c>
      <c r="M90" s="3" t="s">
        <v>22</v>
      </c>
      <c r="N90" s="6" t="n">
        <v>0.28</v>
      </c>
      <c r="O90" s="17" t="s">
        <v>448</v>
      </c>
    </row>
    <row r="91" customFormat="false" ht="12.8" hidden="false" customHeight="false" outlineLevel="0" collapsed="false">
      <c r="A91" s="1" t="n">
        <v>1</v>
      </c>
      <c r="B91" s="11" t="s">
        <v>408</v>
      </c>
      <c r="C91" s="12" t="s">
        <v>449</v>
      </c>
      <c r="D91" s="12" t="s">
        <v>450</v>
      </c>
      <c r="E91" s="4" t="n">
        <v>1</v>
      </c>
      <c r="F91" s="5" t="n">
        <f aca="false">+N91/E91</f>
        <v>0.2783</v>
      </c>
      <c r="H91" s="3" t="s">
        <v>451</v>
      </c>
      <c r="I91" s="14" t="s">
        <v>452</v>
      </c>
      <c r="J91" s="5" t="n">
        <f aca="false">+0.23*1.21</f>
        <v>0.2783</v>
      </c>
      <c r="K91" s="14" t="s">
        <v>453</v>
      </c>
      <c r="L91" s="5" t="n">
        <v>1.52</v>
      </c>
      <c r="M91" s="3" t="s">
        <v>22</v>
      </c>
      <c r="N91" s="6" t="n">
        <f aca="false">+0.23*1.21</f>
        <v>0.2783</v>
      </c>
      <c r="O91" s="17" t="s">
        <v>452</v>
      </c>
    </row>
    <row r="92" customFormat="false" ht="12.8" hidden="false" customHeight="false" outlineLevel="0" collapsed="false">
      <c r="A92" s="1" t="n">
        <v>1</v>
      </c>
      <c r="B92" s="11" t="s">
        <v>408</v>
      </c>
      <c r="C92" s="12" t="s">
        <v>454</v>
      </c>
      <c r="D92" s="12" t="s">
        <v>455</v>
      </c>
      <c r="E92" s="4" t="n">
        <v>1</v>
      </c>
      <c r="F92" s="5" t="n">
        <f aca="false">+N92/E92</f>
        <v>0.1089</v>
      </c>
      <c r="H92" s="3" t="s">
        <v>456</v>
      </c>
      <c r="I92" s="14" t="s">
        <v>457</v>
      </c>
      <c r="J92" s="5" t="n">
        <f aca="false">+0.09*1.21</f>
        <v>0.1089</v>
      </c>
      <c r="K92" s="14" t="s">
        <v>458</v>
      </c>
      <c r="L92" s="5" t="n">
        <v>1.52</v>
      </c>
      <c r="M92" s="3" t="s">
        <v>22</v>
      </c>
      <c r="N92" s="6" t="n">
        <f aca="false">+0.09*1.21</f>
        <v>0.1089</v>
      </c>
      <c r="O92" s="17" t="s">
        <v>457</v>
      </c>
    </row>
    <row r="93" customFormat="false" ht="12.8" hidden="false" customHeight="false" outlineLevel="0" collapsed="false">
      <c r="A93" s="1" t="n">
        <v>1</v>
      </c>
      <c r="B93" s="11" t="s">
        <v>408</v>
      </c>
      <c r="C93" s="12" t="s">
        <v>459</v>
      </c>
      <c r="D93" s="12" t="s">
        <v>460</v>
      </c>
      <c r="E93" s="4" t="n">
        <v>6</v>
      </c>
      <c r="F93" s="5" t="n">
        <f aca="false">+N93/E93</f>
        <v>0.274266666666667</v>
      </c>
      <c r="H93" s="3" t="s">
        <v>461</v>
      </c>
      <c r="I93" s="14" t="s">
        <v>462</v>
      </c>
      <c r="J93" s="5" t="n">
        <v>1.6456</v>
      </c>
      <c r="K93" s="2" t="s">
        <v>418</v>
      </c>
      <c r="L93" s="5" t="n">
        <v>0</v>
      </c>
      <c r="M93" s="3" t="s">
        <v>22</v>
      </c>
      <c r="N93" s="6" t="n">
        <v>1.6456</v>
      </c>
      <c r="O93" s="17" t="s">
        <v>462</v>
      </c>
    </row>
    <row r="94" customFormat="false" ht="12.8" hidden="false" customHeight="false" outlineLevel="0" collapsed="false">
      <c r="A94" s="1" t="n">
        <v>1</v>
      </c>
      <c r="B94" s="11" t="s">
        <v>408</v>
      </c>
      <c r="C94" s="12" t="s">
        <v>463</v>
      </c>
      <c r="D94" s="12" t="s">
        <v>464</v>
      </c>
      <c r="E94" s="4" t="n">
        <v>6</v>
      </c>
      <c r="F94" s="5" t="n">
        <f aca="false">+N94/E94</f>
        <v>0.274266666666667</v>
      </c>
      <c r="H94" s="3" t="s">
        <v>465</v>
      </c>
      <c r="I94" s="14" t="s">
        <v>466</v>
      </c>
      <c r="J94" s="5" t="n">
        <v>1.6456</v>
      </c>
      <c r="K94" s="14" t="s">
        <v>467</v>
      </c>
      <c r="L94" s="5" t="n">
        <v>1.52</v>
      </c>
      <c r="M94" s="3" t="s">
        <v>22</v>
      </c>
      <c r="N94" s="6" t="n">
        <v>1.6456</v>
      </c>
      <c r="O94" s="17" t="s">
        <v>468</v>
      </c>
    </row>
    <row r="95" customFormat="false" ht="12.8" hidden="false" customHeight="false" outlineLevel="0" collapsed="false">
      <c r="A95" s="1" t="n">
        <v>1</v>
      </c>
      <c r="B95" s="11" t="s">
        <v>408</v>
      </c>
      <c r="C95" s="12" t="s">
        <v>469</v>
      </c>
      <c r="D95" s="12" t="s">
        <v>470</v>
      </c>
      <c r="E95" s="4" t="n">
        <v>1</v>
      </c>
      <c r="F95" s="5" t="n">
        <f aca="false">+N95/E95</f>
        <v>0.2783</v>
      </c>
      <c r="H95" s="3" t="s">
        <v>471</v>
      </c>
      <c r="I95" s="13" t="s">
        <v>472</v>
      </c>
      <c r="J95" s="5" t="n">
        <v>0.2783</v>
      </c>
      <c r="K95" s="2" t="s">
        <v>418</v>
      </c>
      <c r="L95" s="5" t="n">
        <v>0</v>
      </c>
      <c r="M95" s="3" t="s">
        <v>22</v>
      </c>
      <c r="N95" s="6" t="n">
        <v>0.2783</v>
      </c>
      <c r="O95" s="15" t="s">
        <v>472</v>
      </c>
    </row>
    <row r="96" customFormat="false" ht="12.8" hidden="false" customHeight="false" outlineLevel="0" collapsed="false">
      <c r="A96" s="1" t="n">
        <v>1</v>
      </c>
      <c r="B96" s="11" t="s">
        <v>408</v>
      </c>
      <c r="C96" s="12" t="s">
        <v>473</v>
      </c>
      <c r="D96" s="12" t="s">
        <v>474</v>
      </c>
      <c r="E96" s="4" t="n">
        <v>2</v>
      </c>
      <c r="F96" s="5" t="n">
        <f aca="false">+N96/E96</f>
        <v>0.27225</v>
      </c>
      <c r="H96" s="3" t="s">
        <v>475</v>
      </c>
      <c r="I96" s="13" t="s">
        <v>476</v>
      </c>
      <c r="J96" s="5" t="n">
        <v>0.5445</v>
      </c>
      <c r="K96" s="2" t="s">
        <v>418</v>
      </c>
      <c r="L96" s="5" t="n">
        <v>0</v>
      </c>
      <c r="M96" s="3" t="s">
        <v>22</v>
      </c>
      <c r="N96" s="6" t="n">
        <v>0.5445</v>
      </c>
      <c r="O96" s="15" t="s">
        <v>476</v>
      </c>
    </row>
    <row r="97" customFormat="false" ht="12.8" hidden="false" customHeight="false" outlineLevel="0" collapsed="false">
      <c r="A97" s="1" t="n">
        <v>1</v>
      </c>
      <c r="B97" s="11" t="s">
        <v>408</v>
      </c>
      <c r="C97" s="12" t="s">
        <v>477</v>
      </c>
      <c r="D97" s="12" t="s">
        <v>478</v>
      </c>
      <c r="E97" s="4" t="n">
        <v>2</v>
      </c>
      <c r="F97" s="5" t="n">
        <f aca="false">+N97/E97</f>
        <v>0.27225</v>
      </c>
      <c r="H97" s="3" t="s">
        <v>479</v>
      </c>
      <c r="I97" s="13" t="s">
        <v>480</v>
      </c>
      <c r="J97" s="5" t="n">
        <v>0.5445</v>
      </c>
      <c r="K97" s="2" t="s">
        <v>418</v>
      </c>
      <c r="L97" s="5" t="n">
        <v>0</v>
      </c>
      <c r="M97" s="3" t="s">
        <v>22</v>
      </c>
      <c r="N97" s="6" t="n">
        <v>0.5445</v>
      </c>
      <c r="O97" s="15" t="s">
        <v>480</v>
      </c>
    </row>
    <row r="98" customFormat="false" ht="12.8" hidden="false" customHeight="false" outlineLevel="0" collapsed="false">
      <c r="A98" s="1" t="n">
        <v>1</v>
      </c>
      <c r="B98" s="11" t="s">
        <v>408</v>
      </c>
      <c r="C98" s="12" t="s">
        <v>481</v>
      </c>
      <c r="D98" s="12" t="s">
        <v>482</v>
      </c>
      <c r="E98" s="4" t="n">
        <v>2</v>
      </c>
      <c r="F98" s="5" t="n">
        <f aca="false">+N98/E98</f>
        <v>0.1331</v>
      </c>
      <c r="H98" s="3" t="s">
        <v>483</v>
      </c>
      <c r="I98" s="13" t="s">
        <v>484</v>
      </c>
      <c r="J98" s="5" t="n">
        <v>0.2662</v>
      </c>
      <c r="K98" s="2" t="s">
        <v>418</v>
      </c>
      <c r="L98" s="5" t="n">
        <v>0</v>
      </c>
      <c r="M98" s="3" t="s">
        <v>22</v>
      </c>
      <c r="N98" s="6" t="n">
        <v>0.2662</v>
      </c>
      <c r="O98" s="15" t="s">
        <v>484</v>
      </c>
    </row>
    <row r="99" customFormat="false" ht="12.8" hidden="false" customHeight="false" outlineLevel="0" collapsed="false">
      <c r="A99" s="1" t="n">
        <v>1</v>
      </c>
      <c r="B99" s="11" t="s">
        <v>408</v>
      </c>
      <c r="C99" s="12" t="s">
        <v>485</v>
      </c>
      <c r="D99" s="12" t="s">
        <v>486</v>
      </c>
      <c r="E99" s="4" t="n">
        <v>1</v>
      </c>
      <c r="F99" s="5" t="n">
        <f aca="false">+N99/E99</f>
        <v>0.5</v>
      </c>
      <c r="H99" s="19"/>
      <c r="I99" s="13"/>
      <c r="J99" s="5" t="n">
        <v>0</v>
      </c>
      <c r="K99" s="14" t="s">
        <v>487</v>
      </c>
      <c r="L99" s="5" t="n">
        <f aca="false">+0.47+1.22</f>
        <v>1.69</v>
      </c>
      <c r="M99" s="3" t="s">
        <v>52</v>
      </c>
      <c r="N99" s="6" t="n">
        <v>0.5</v>
      </c>
      <c r="O99" s="16" t="s">
        <v>487</v>
      </c>
    </row>
    <row r="100" customFormat="false" ht="12.8" hidden="false" customHeight="false" outlineLevel="0" collapsed="false">
      <c r="A100" s="1" t="n">
        <v>1</v>
      </c>
      <c r="B100" s="11" t="s">
        <v>488</v>
      </c>
      <c r="C100" s="12" t="s">
        <v>489</v>
      </c>
      <c r="D100" s="12" t="s">
        <v>490</v>
      </c>
      <c r="E100" s="4" t="n">
        <v>2</v>
      </c>
      <c r="F100" s="5" t="n">
        <f aca="false">+N100/E100</f>
        <v>0.25</v>
      </c>
      <c r="H100" s="3" t="s">
        <v>491</v>
      </c>
      <c r="I100" s="2" t="s">
        <v>492</v>
      </c>
      <c r="J100" s="5" t="n">
        <v>0.5687</v>
      </c>
      <c r="K100" s="14" t="s">
        <v>493</v>
      </c>
      <c r="L100" s="5" t="n">
        <f aca="false">+0.67+0.95</f>
        <v>1.62</v>
      </c>
      <c r="M100" s="3" t="s">
        <v>52</v>
      </c>
      <c r="N100" s="6" t="n">
        <v>0.5</v>
      </c>
      <c r="O100" s="16" t="s">
        <v>493</v>
      </c>
    </row>
    <row r="101" customFormat="false" ht="12.8" hidden="false" customHeight="false" outlineLevel="0" collapsed="false">
      <c r="A101" s="1" t="n">
        <v>1</v>
      </c>
      <c r="B101" s="11" t="s">
        <v>494</v>
      </c>
      <c r="C101" s="12" t="s">
        <v>495</v>
      </c>
      <c r="D101" s="12" t="s">
        <v>48</v>
      </c>
      <c r="E101" s="4" t="n">
        <v>3</v>
      </c>
      <c r="F101" s="5" t="n">
        <f aca="false">+N101/E101</f>
        <v>0.69</v>
      </c>
      <c r="H101" s="3" t="s">
        <v>496</v>
      </c>
      <c r="I101" s="13" t="s">
        <v>497</v>
      </c>
      <c r="J101" s="5" t="n">
        <v>2.9403</v>
      </c>
      <c r="K101" s="14" t="s">
        <v>498</v>
      </c>
      <c r="L101" s="5" t="n">
        <v>2.89</v>
      </c>
      <c r="M101" s="3" t="s">
        <v>44</v>
      </c>
      <c r="N101" s="6" t="n">
        <f aca="false">+0.89+1.18</f>
        <v>2.07</v>
      </c>
      <c r="O101" s="16" t="s">
        <v>499</v>
      </c>
      <c r="R101" s="8" t="n">
        <f aca="false">+40*3</f>
        <v>120</v>
      </c>
    </row>
    <row r="102" customFormat="false" ht="13.7" hidden="false" customHeight="true" outlineLevel="0" collapsed="false">
      <c r="A102" s="1" t="n">
        <v>1</v>
      </c>
      <c r="B102" s="11" t="s">
        <v>494</v>
      </c>
      <c r="C102" s="12" t="s">
        <v>500</v>
      </c>
      <c r="D102" s="12" t="s">
        <v>77</v>
      </c>
      <c r="E102" s="4" t="n">
        <v>11</v>
      </c>
      <c r="F102" s="5" t="n">
        <f aca="false">+N102/E102</f>
        <v>0.136363636363636</v>
      </c>
      <c r="H102" s="3" t="s">
        <v>501</v>
      </c>
      <c r="I102" s="13" t="s">
        <v>502</v>
      </c>
      <c r="J102" s="5" t="n">
        <v>5.929</v>
      </c>
      <c r="K102" s="14" t="s">
        <v>503</v>
      </c>
      <c r="L102" s="5" t="n">
        <v>4.4</v>
      </c>
      <c r="M102" s="3" t="s">
        <v>44</v>
      </c>
      <c r="N102" s="6" t="n">
        <f aca="false">+0.75*2</f>
        <v>1.5</v>
      </c>
      <c r="O102" s="16" t="s">
        <v>499</v>
      </c>
      <c r="R102" s="8" t="n">
        <f aca="false">+20*11</f>
        <v>220</v>
      </c>
    </row>
    <row r="103" customFormat="false" ht="13.7" hidden="false" customHeight="true" outlineLevel="0" collapsed="false">
      <c r="A103" s="1" t="n">
        <v>1</v>
      </c>
      <c r="B103" s="11" t="s">
        <v>494</v>
      </c>
      <c r="C103" s="12" t="s">
        <v>504</v>
      </c>
      <c r="D103" s="12" t="s">
        <v>93</v>
      </c>
      <c r="E103" s="4" t="n">
        <v>11</v>
      </c>
      <c r="F103" s="5" t="n">
        <f aca="false">+N103/E103</f>
        <v>0.114545454545455</v>
      </c>
      <c r="H103" s="3" t="s">
        <v>505</v>
      </c>
      <c r="I103" s="13"/>
      <c r="J103" s="5" t="n">
        <v>4.598</v>
      </c>
      <c r="K103" s="14" t="s">
        <v>506</v>
      </c>
      <c r="L103" s="5" t="n">
        <v>3.21</v>
      </c>
      <c r="M103" s="3" t="s">
        <v>44</v>
      </c>
      <c r="N103" s="6" t="n">
        <f aca="false">+0.63*2</f>
        <v>1.26</v>
      </c>
      <c r="O103" s="16" t="s">
        <v>499</v>
      </c>
      <c r="R103" s="8" t="n">
        <f aca="false">+16*11</f>
        <v>176</v>
      </c>
    </row>
    <row r="104" customFormat="false" ht="13.7" hidden="false" customHeight="true" outlineLevel="0" collapsed="false">
      <c r="A104" s="1" t="n">
        <v>1</v>
      </c>
      <c r="B104" s="11" t="s">
        <v>494</v>
      </c>
      <c r="C104" s="12" t="s">
        <v>507</v>
      </c>
      <c r="D104" s="3" t="s">
        <v>328</v>
      </c>
      <c r="E104" s="4" t="n">
        <v>13</v>
      </c>
      <c r="F104" s="5" t="n">
        <f aca="false">+N104/E104</f>
        <v>0.0907692307692308</v>
      </c>
      <c r="H104" s="3" t="s">
        <v>508</v>
      </c>
      <c r="I104" s="13" t="s">
        <v>509</v>
      </c>
      <c r="J104" s="5" t="n">
        <v>5.4329</v>
      </c>
      <c r="K104" s="14" t="s">
        <v>510</v>
      </c>
      <c r="L104" s="5" t="n">
        <v>3.11</v>
      </c>
      <c r="M104" s="3" t="s">
        <v>44</v>
      </c>
      <c r="N104" s="6" t="n">
        <f aca="false">+0.59*2</f>
        <v>1.18</v>
      </c>
      <c r="O104" s="16" t="s">
        <v>499</v>
      </c>
      <c r="R104" s="8" t="n">
        <f aca="false">+14*13</f>
        <v>182</v>
      </c>
    </row>
    <row r="105" customFormat="false" ht="12.8" hidden="false" customHeight="false" outlineLevel="0" collapsed="false">
      <c r="A105" s="1" t="n">
        <v>1</v>
      </c>
      <c r="B105" s="11" t="s">
        <v>494</v>
      </c>
      <c r="C105" s="12" t="s">
        <v>96</v>
      </c>
      <c r="D105" s="12" t="s">
        <v>511</v>
      </c>
      <c r="E105" s="4" t="n">
        <v>1</v>
      </c>
      <c r="F105" s="5" t="n">
        <f aca="false">+N105/E105</f>
        <v>0.77</v>
      </c>
      <c r="H105" s="3" t="s">
        <v>512</v>
      </c>
      <c r="I105" s="13"/>
      <c r="J105" s="5" t="n">
        <v>6.4735</v>
      </c>
      <c r="K105" s="14" t="s">
        <v>513</v>
      </c>
      <c r="L105" s="5" t="n">
        <v>2.1</v>
      </c>
      <c r="M105" s="3" t="s">
        <v>44</v>
      </c>
      <c r="N105" s="6" t="n">
        <v>0.77</v>
      </c>
      <c r="O105" s="16" t="s">
        <v>499</v>
      </c>
      <c r="R105" s="8" t="n">
        <v>24</v>
      </c>
    </row>
    <row r="106" customFormat="false" ht="13.1" hidden="false" customHeight="true" outlineLevel="0" collapsed="false">
      <c r="A106" s="1" t="n">
        <v>1</v>
      </c>
      <c r="B106" s="11" t="s">
        <v>494</v>
      </c>
      <c r="C106" s="12" t="s">
        <v>514</v>
      </c>
      <c r="D106" s="12" t="s">
        <v>102</v>
      </c>
      <c r="E106" s="4" t="n">
        <v>5</v>
      </c>
      <c r="F106" s="5" t="n">
        <f aca="false">+N106/E106</f>
        <v>0.138</v>
      </c>
      <c r="H106" s="3" t="s">
        <v>515</v>
      </c>
      <c r="I106" s="13" t="s">
        <v>516</v>
      </c>
      <c r="J106" s="5" t="n">
        <v>3.3759</v>
      </c>
      <c r="K106" s="14" t="s">
        <v>517</v>
      </c>
      <c r="L106" s="5" t="n">
        <v>2.27</v>
      </c>
      <c r="M106" s="3" t="s">
        <v>44</v>
      </c>
      <c r="N106" s="6" t="n">
        <v>0.69</v>
      </c>
      <c r="O106" s="16" t="s">
        <v>499</v>
      </c>
      <c r="R106" s="8" t="n">
        <f aca="false">+5*18</f>
        <v>90</v>
      </c>
    </row>
    <row r="107" customFormat="false" ht="12.8" hidden="false" customHeight="false" outlineLevel="0" collapsed="false">
      <c r="A107" s="1" t="n">
        <v>1</v>
      </c>
      <c r="B107" s="11" t="s">
        <v>494</v>
      </c>
      <c r="C107" s="12" t="s">
        <v>82</v>
      </c>
      <c r="D107" s="12" t="s">
        <v>84</v>
      </c>
      <c r="E107" s="4" t="n">
        <v>1</v>
      </c>
      <c r="F107" s="5" t="n">
        <f aca="false">+N107/E107</f>
        <v>1.5</v>
      </c>
      <c r="I107" s="29" t="s">
        <v>518</v>
      </c>
      <c r="J107" s="5" t="n">
        <v>0</v>
      </c>
      <c r="K107" s="14" t="s">
        <v>519</v>
      </c>
      <c r="L107" s="5" t="n">
        <v>5.2</v>
      </c>
      <c r="M107" s="3" t="s">
        <v>52</v>
      </c>
      <c r="N107" s="6" t="n">
        <v>1.5</v>
      </c>
      <c r="O107" s="16" t="s">
        <v>519</v>
      </c>
      <c r="Q107" s="16" t="s">
        <v>520</v>
      </c>
    </row>
    <row r="108" customFormat="false" ht="12.45" hidden="false" customHeight="true" outlineLevel="0" collapsed="false">
      <c r="A108" s="1" t="n">
        <v>1</v>
      </c>
      <c r="B108" s="11" t="s">
        <v>494</v>
      </c>
      <c r="C108" s="12" t="s">
        <v>521</v>
      </c>
      <c r="D108" s="12" t="s">
        <v>60</v>
      </c>
      <c r="E108" s="4" t="n">
        <v>2</v>
      </c>
      <c r="F108" s="5" t="n">
        <f aca="false">+N108/E108</f>
        <v>0.23</v>
      </c>
      <c r="H108" s="3" t="s">
        <v>522</v>
      </c>
      <c r="I108" s="13" t="s">
        <v>523</v>
      </c>
      <c r="J108" s="5" t="n">
        <v>1.1132</v>
      </c>
      <c r="K108" s="14" t="s">
        <v>520</v>
      </c>
      <c r="L108" s="5" t="n">
        <f aca="false">+0.69+0.95</f>
        <v>1.64</v>
      </c>
      <c r="M108" s="3" t="s">
        <v>44</v>
      </c>
      <c r="N108" s="6" t="n">
        <v>0.46</v>
      </c>
      <c r="O108" s="16" t="s">
        <v>499</v>
      </c>
      <c r="Q108" s="0"/>
      <c r="R108" s="8" t="n">
        <f aca="false">+8*2</f>
        <v>16</v>
      </c>
    </row>
    <row r="109" customFormat="false" ht="13.7" hidden="false" customHeight="true" outlineLevel="0" collapsed="false">
      <c r="A109" s="1" t="n">
        <v>1</v>
      </c>
      <c r="B109" s="11" t="s">
        <v>494</v>
      </c>
      <c r="C109" s="12" t="s">
        <v>524</v>
      </c>
      <c r="D109" s="12" t="s">
        <v>71</v>
      </c>
      <c r="E109" s="4" t="n">
        <v>2</v>
      </c>
      <c r="F109" s="5" t="n">
        <f aca="false">+N109/E109</f>
        <v>0.425</v>
      </c>
      <c r="H109" s="3" t="s">
        <v>525</v>
      </c>
      <c r="I109" s="13" t="s">
        <v>526</v>
      </c>
      <c r="J109" s="5" t="n">
        <v>1.7182</v>
      </c>
      <c r="K109" s="14" t="s">
        <v>527</v>
      </c>
      <c r="L109" s="5" t="n">
        <f aca="false">+1.32+1.24</f>
        <v>2.56</v>
      </c>
      <c r="M109" s="3" t="s">
        <v>44</v>
      </c>
      <c r="N109" s="6" t="n">
        <v>0.85</v>
      </c>
      <c r="O109" s="16" t="s">
        <v>499</v>
      </c>
      <c r="R109" s="8" t="n">
        <f aca="false">+32*2</f>
        <v>64</v>
      </c>
    </row>
    <row r="110" customFormat="false" ht="12.8" hidden="false" customHeight="false" outlineLevel="0" collapsed="false">
      <c r="A110" s="1" t="n">
        <v>2</v>
      </c>
      <c r="B110" s="2" t="s">
        <v>16</v>
      </c>
      <c r="C110" s="3" t="s">
        <v>528</v>
      </c>
      <c r="D110" s="3" t="s">
        <v>529</v>
      </c>
      <c r="E110" s="4" t="n">
        <v>1</v>
      </c>
      <c r="F110" s="5" t="n">
        <f aca="false">+N110/E110</f>
        <v>0.47</v>
      </c>
      <c r="H110" s="3" t="s">
        <v>25</v>
      </c>
      <c r="I110" s="14" t="s">
        <v>26</v>
      </c>
      <c r="J110" s="5" t="n">
        <f aca="false">+0.39*1.21</f>
        <v>0.4719</v>
      </c>
      <c r="K110" s="2" t="s">
        <v>418</v>
      </c>
      <c r="L110" s="5" t="n">
        <v>3.76</v>
      </c>
      <c r="M110" s="3" t="s">
        <v>22</v>
      </c>
      <c r="N110" s="6" t="n">
        <v>0.47</v>
      </c>
      <c r="O110" s="17" t="s">
        <v>26</v>
      </c>
    </row>
    <row r="111" customFormat="false" ht="12.8" hidden="false" customHeight="false" outlineLevel="0" collapsed="false">
      <c r="A111" s="1" t="n">
        <v>2</v>
      </c>
      <c r="B111" s="2" t="s">
        <v>113</v>
      </c>
      <c r="C111" s="3" t="s">
        <v>530</v>
      </c>
      <c r="D111" s="3" t="s">
        <v>531</v>
      </c>
      <c r="E111" s="4" t="n">
        <v>2</v>
      </c>
      <c r="F111" s="5" t="n">
        <f aca="false">+N111/E111</f>
        <v>0</v>
      </c>
      <c r="H111" s="3" t="s">
        <v>116</v>
      </c>
      <c r="J111" s="5" t="n">
        <v>0</v>
      </c>
      <c r="K111" s="2" t="s">
        <v>418</v>
      </c>
      <c r="L111" s="5" t="n">
        <v>0</v>
      </c>
      <c r="M111" s="3" t="s">
        <v>44</v>
      </c>
      <c r="N111" s="6" t="n">
        <v>0</v>
      </c>
      <c r="O111" s="7" t="s">
        <v>418</v>
      </c>
    </row>
    <row r="112" customFormat="false" ht="12.8" hidden="false" customHeight="false" outlineLevel="0" collapsed="false">
      <c r="A112" s="1" t="n">
        <v>2</v>
      </c>
      <c r="B112" s="2" t="s">
        <v>113</v>
      </c>
      <c r="C112" s="3" t="s">
        <v>532</v>
      </c>
      <c r="D112" s="3" t="s">
        <v>533</v>
      </c>
      <c r="E112" s="4" t="n">
        <v>1</v>
      </c>
      <c r="F112" s="5" t="n">
        <f aca="false">+N112/E112</f>
        <v>0.54</v>
      </c>
      <c r="H112" s="3" t="s">
        <v>534</v>
      </c>
      <c r="I112" s="14" t="s">
        <v>141</v>
      </c>
      <c r="J112" s="5" t="n">
        <f aca="false">+0.45*1.21</f>
        <v>0.5445</v>
      </c>
      <c r="K112" s="2" t="s">
        <v>418</v>
      </c>
      <c r="L112" s="5" t="n">
        <v>0</v>
      </c>
      <c r="M112" s="3" t="s">
        <v>22</v>
      </c>
      <c r="N112" s="6" t="n">
        <v>0.54</v>
      </c>
      <c r="O112" s="17" t="s">
        <v>141</v>
      </c>
    </row>
    <row r="113" customFormat="false" ht="12.8" hidden="false" customHeight="false" outlineLevel="0" collapsed="false">
      <c r="A113" s="1" t="n">
        <v>2</v>
      </c>
      <c r="B113" s="2" t="s">
        <v>192</v>
      </c>
      <c r="C113" s="3" t="s">
        <v>222</v>
      </c>
      <c r="D113" s="3" t="s">
        <v>535</v>
      </c>
      <c r="E113" s="4" t="n">
        <v>1</v>
      </c>
      <c r="F113" s="5" t="n">
        <f aca="false">+N113/E113</f>
        <v>2</v>
      </c>
      <c r="I113" s="14" t="s">
        <v>536</v>
      </c>
      <c r="J113" s="5" t="n">
        <f aca="false">+2.95*1.21</f>
        <v>3.5695</v>
      </c>
      <c r="K113" s="14" t="s">
        <v>537</v>
      </c>
      <c r="L113" s="5" t="n">
        <f aca="false">+1.61+1.65</f>
        <v>3.26</v>
      </c>
      <c r="M113" s="3" t="s">
        <v>52</v>
      </c>
      <c r="N113" s="6" t="n">
        <v>2</v>
      </c>
      <c r="O113" s="16" t="s">
        <v>537</v>
      </c>
    </row>
    <row r="114" customFormat="false" ht="12.8" hidden="false" customHeight="false" outlineLevel="0" collapsed="false">
      <c r="A114" s="1" t="n">
        <v>2</v>
      </c>
      <c r="B114" s="2" t="s">
        <v>257</v>
      </c>
      <c r="C114" s="3" t="s">
        <v>538</v>
      </c>
      <c r="D114" s="3" t="s">
        <v>539</v>
      </c>
      <c r="E114" s="4" t="n">
        <v>3</v>
      </c>
      <c r="F114" s="5" t="n">
        <f aca="false">+N114/E114</f>
        <v>0.11</v>
      </c>
      <c r="H114" s="3" t="s">
        <v>260</v>
      </c>
      <c r="I114" s="14" t="s">
        <v>261</v>
      </c>
      <c r="J114" s="5" t="n">
        <f aca="false">+0.11*3</f>
        <v>0.33</v>
      </c>
      <c r="K114" s="2" t="s">
        <v>418</v>
      </c>
      <c r="L114" s="5" t="n">
        <v>1.78</v>
      </c>
      <c r="M114" s="3" t="s">
        <v>22</v>
      </c>
      <c r="N114" s="6" t="n">
        <v>0.33</v>
      </c>
      <c r="O114" s="17" t="s">
        <v>261</v>
      </c>
    </row>
    <row r="115" customFormat="false" ht="12.8" hidden="false" customHeight="false" outlineLevel="0" collapsed="false">
      <c r="A115" s="1" t="n">
        <v>2</v>
      </c>
      <c r="B115" s="2" t="s">
        <v>279</v>
      </c>
      <c r="C115" s="3" t="s">
        <v>540</v>
      </c>
      <c r="D115" s="3" t="s">
        <v>541</v>
      </c>
      <c r="E115" s="4" t="n">
        <v>72</v>
      </c>
      <c r="F115" s="5" t="n">
        <f aca="false">+N115/E115</f>
        <v>0.163611111111111</v>
      </c>
      <c r="H115" s="3" t="s">
        <v>542</v>
      </c>
      <c r="J115" s="5" t="n">
        <v>52.1873</v>
      </c>
      <c r="K115" s="14" t="s">
        <v>543</v>
      </c>
      <c r="L115" s="5" t="n">
        <v>11.78</v>
      </c>
      <c r="M115" s="3" t="s">
        <v>44</v>
      </c>
      <c r="N115" s="6" t="n">
        <v>11.78</v>
      </c>
      <c r="O115" s="16" t="s">
        <v>544</v>
      </c>
    </row>
    <row r="116" customFormat="false" ht="12.8" hidden="false" customHeight="false" outlineLevel="0" collapsed="false">
      <c r="A116" s="1" t="n">
        <v>2</v>
      </c>
      <c r="B116" s="2" t="s">
        <v>279</v>
      </c>
      <c r="C116" s="3" t="s">
        <v>545</v>
      </c>
      <c r="D116" s="3" t="s">
        <v>546</v>
      </c>
      <c r="E116" s="4" t="n">
        <v>1</v>
      </c>
      <c r="F116" s="5" t="n">
        <f aca="false">+N116/E116</f>
        <v>9.51</v>
      </c>
      <c r="J116" s="5" t="n">
        <v>9.94</v>
      </c>
      <c r="K116" s="14" t="s">
        <v>547</v>
      </c>
      <c r="L116" s="5" t="n">
        <v>9.51</v>
      </c>
      <c r="M116" s="3" t="s">
        <v>44</v>
      </c>
      <c r="N116" s="6" t="n">
        <v>9.51</v>
      </c>
      <c r="O116" s="16" t="s">
        <v>548</v>
      </c>
      <c r="P116" s="14" t="s">
        <v>549</v>
      </c>
    </row>
    <row r="117" customFormat="false" ht="12.8" hidden="false" customHeight="false" outlineLevel="0" collapsed="false">
      <c r="A117" s="1" t="n">
        <v>2</v>
      </c>
      <c r="B117" s="2" t="s">
        <v>279</v>
      </c>
      <c r="C117" s="3" t="s">
        <v>550</v>
      </c>
      <c r="D117" s="3" t="s">
        <v>551</v>
      </c>
      <c r="E117" s="4" t="n">
        <v>5</v>
      </c>
      <c r="F117" s="5" t="n">
        <f aca="false">+N117/E117</f>
        <v>0.2299</v>
      </c>
      <c r="H117" s="3" t="s">
        <v>552</v>
      </c>
      <c r="I117" s="14" t="s">
        <v>553</v>
      </c>
      <c r="J117" s="5" t="n">
        <v>1.1495</v>
      </c>
      <c r="K117" s="14" t="s">
        <v>554</v>
      </c>
      <c r="L117" s="5" t="n">
        <v>5.47</v>
      </c>
      <c r="M117" s="3" t="s">
        <v>22</v>
      </c>
      <c r="N117" s="6" t="n">
        <v>1.1495</v>
      </c>
      <c r="O117" s="17" t="s">
        <v>553</v>
      </c>
    </row>
    <row r="118" customFormat="false" ht="12.8" hidden="false" customHeight="false" outlineLevel="0" collapsed="false">
      <c r="A118" s="1" t="n">
        <v>2</v>
      </c>
      <c r="B118" s="2" t="s">
        <v>279</v>
      </c>
      <c r="C118" s="3" t="s">
        <v>555</v>
      </c>
      <c r="D118" s="3" t="s">
        <v>556</v>
      </c>
      <c r="E118" s="4" t="n">
        <v>1</v>
      </c>
      <c r="F118" s="5" t="n">
        <f aca="false">+N118/E118</f>
        <v>0.3872</v>
      </c>
      <c r="H118" s="3" t="s">
        <v>557</v>
      </c>
      <c r="I118" s="14" t="s">
        <v>558</v>
      </c>
      <c r="J118" s="5" t="n">
        <v>0.3872</v>
      </c>
      <c r="K118" s="2" t="s">
        <v>418</v>
      </c>
      <c r="L118" s="5" t="n">
        <v>0</v>
      </c>
      <c r="M118" s="3" t="s">
        <v>22</v>
      </c>
      <c r="N118" s="6" t="n">
        <v>0.3872</v>
      </c>
      <c r="O118" s="17" t="s">
        <v>558</v>
      </c>
      <c r="Q118" s="19" t="s">
        <v>559</v>
      </c>
    </row>
    <row r="119" customFormat="false" ht="12.8" hidden="false" customHeight="false" outlineLevel="0" collapsed="false">
      <c r="A119" s="1" t="n">
        <v>2</v>
      </c>
      <c r="B119" s="2" t="s">
        <v>279</v>
      </c>
      <c r="C119" s="3" t="s">
        <v>560</v>
      </c>
      <c r="D119" s="3" t="s">
        <v>561</v>
      </c>
      <c r="E119" s="4" t="n">
        <v>1</v>
      </c>
      <c r="F119" s="5" t="n">
        <f aca="false">+N119/E119</f>
        <v>0.9922</v>
      </c>
      <c r="H119" s="3" t="s">
        <v>562</v>
      </c>
      <c r="I119" s="14" t="s">
        <v>563</v>
      </c>
      <c r="J119" s="5" t="n">
        <v>0.9922</v>
      </c>
      <c r="K119" s="2" t="s">
        <v>418</v>
      </c>
      <c r="L119" s="5" t="n">
        <v>1.231</v>
      </c>
      <c r="M119" s="3" t="s">
        <v>22</v>
      </c>
      <c r="N119" s="6" t="n">
        <v>0.9922</v>
      </c>
      <c r="O119" s="17" t="s">
        <v>563</v>
      </c>
    </row>
    <row r="120" customFormat="false" ht="12.8" hidden="false" customHeight="false" outlineLevel="0" collapsed="false">
      <c r="A120" s="1" t="n">
        <v>2</v>
      </c>
      <c r="B120" s="2" t="s">
        <v>564</v>
      </c>
      <c r="C120" s="3" t="s">
        <v>565</v>
      </c>
      <c r="D120" s="3" t="s">
        <v>566</v>
      </c>
      <c r="E120" s="4" t="n">
        <v>1</v>
      </c>
      <c r="F120" s="5" t="n">
        <f aca="false">+N120/E120</f>
        <v>0.4356</v>
      </c>
      <c r="H120" s="3" t="s">
        <v>567</v>
      </c>
      <c r="I120" s="14" t="s">
        <v>568</v>
      </c>
      <c r="J120" s="5" t="n">
        <v>0.4356</v>
      </c>
      <c r="K120" s="14" t="s">
        <v>569</v>
      </c>
      <c r="L120" s="5" t="n">
        <v>1.74</v>
      </c>
      <c r="M120" s="3" t="s">
        <v>22</v>
      </c>
      <c r="N120" s="6" t="n">
        <v>0.4356</v>
      </c>
      <c r="O120" s="17" t="s">
        <v>568</v>
      </c>
    </row>
    <row r="121" customFormat="false" ht="12.8" hidden="false" customHeight="false" outlineLevel="0" collapsed="false">
      <c r="A121" s="1" t="n">
        <v>2</v>
      </c>
      <c r="B121" s="2" t="s">
        <v>564</v>
      </c>
      <c r="C121" s="3" t="s">
        <v>570</v>
      </c>
      <c r="D121" s="3" t="s">
        <v>571</v>
      </c>
      <c r="E121" s="4" t="n">
        <v>1</v>
      </c>
      <c r="F121" s="5" t="n">
        <f aca="false">+N121/E121</f>
        <v>0.3993</v>
      </c>
      <c r="H121" s="3" t="s">
        <v>572</v>
      </c>
      <c r="I121" s="14" t="s">
        <v>573</v>
      </c>
      <c r="J121" s="5" t="n">
        <v>0.3993</v>
      </c>
      <c r="K121" s="2" t="s">
        <v>418</v>
      </c>
      <c r="L121" s="5" t="n">
        <v>0</v>
      </c>
      <c r="M121" s="3" t="s">
        <v>22</v>
      </c>
      <c r="N121" s="6" t="n">
        <v>0.3993</v>
      </c>
      <c r="O121" s="17" t="s">
        <v>573</v>
      </c>
    </row>
    <row r="122" customFormat="false" ht="12.8" hidden="false" customHeight="false" outlineLevel="0" collapsed="false">
      <c r="A122" s="1" t="n">
        <v>2</v>
      </c>
      <c r="B122" s="2" t="s">
        <v>564</v>
      </c>
      <c r="C122" s="3" t="s">
        <v>574</v>
      </c>
      <c r="D122" s="3" t="s">
        <v>575</v>
      </c>
      <c r="E122" s="4" t="n">
        <v>1</v>
      </c>
      <c r="F122" s="5" t="n">
        <f aca="false">+N122/E122</f>
        <v>0.4356</v>
      </c>
      <c r="H122" s="3" t="s">
        <v>576</v>
      </c>
      <c r="I122" s="14" t="s">
        <v>577</v>
      </c>
      <c r="J122" s="5" t="n">
        <v>0.4356</v>
      </c>
      <c r="K122" s="2" t="s">
        <v>418</v>
      </c>
      <c r="L122" s="5" t="n">
        <v>0</v>
      </c>
      <c r="M122" s="3" t="s">
        <v>22</v>
      </c>
      <c r="N122" s="6" t="n">
        <v>0.4356</v>
      </c>
      <c r="O122" s="17" t="s">
        <v>577</v>
      </c>
    </row>
    <row r="123" customFormat="false" ht="12.8" hidden="false" customHeight="false" outlineLevel="0" collapsed="false">
      <c r="A123" s="1" t="n">
        <v>2</v>
      </c>
      <c r="B123" s="2" t="s">
        <v>306</v>
      </c>
      <c r="D123" s="3" t="s">
        <v>578</v>
      </c>
      <c r="E123" s="4" t="n">
        <v>1</v>
      </c>
      <c r="F123" s="5" t="n">
        <f aca="false">+N123/E123</f>
        <v>15</v>
      </c>
      <c r="J123" s="5" t="n">
        <v>0</v>
      </c>
      <c r="K123" s="2" t="s">
        <v>269</v>
      </c>
      <c r="L123" s="5" t="n">
        <v>15</v>
      </c>
      <c r="M123" s="3" t="s">
        <v>52</v>
      </c>
      <c r="N123" s="6" t="n">
        <v>15</v>
      </c>
      <c r="O123" s="7" t="s">
        <v>269</v>
      </c>
    </row>
    <row r="124" customFormat="false" ht="12.8" hidden="false" customHeight="false" outlineLevel="0" collapsed="false">
      <c r="A124" s="1" t="n">
        <v>2</v>
      </c>
      <c r="B124" s="2" t="s">
        <v>314</v>
      </c>
      <c r="C124" s="3" t="s">
        <v>53</v>
      </c>
      <c r="D124" s="3" t="s">
        <v>579</v>
      </c>
      <c r="E124" s="4" t="n">
        <v>1</v>
      </c>
      <c r="F124" s="5" t="n">
        <f aca="false">+1.22/2</f>
        <v>0.61</v>
      </c>
      <c r="H124" s="3" t="s">
        <v>329</v>
      </c>
      <c r="J124" s="5" t="n">
        <v>1.2826</v>
      </c>
      <c r="K124" s="2" t="s">
        <v>418</v>
      </c>
      <c r="L124" s="5" t="n">
        <v>1.41</v>
      </c>
      <c r="M124" s="3" t="s">
        <v>52</v>
      </c>
      <c r="N124" s="6" t="n">
        <v>0</v>
      </c>
      <c r="O124" s="16" t="s">
        <v>580</v>
      </c>
    </row>
    <row r="125" customFormat="false" ht="12.8" hidden="false" customHeight="false" outlineLevel="0" collapsed="false">
      <c r="A125" s="1" t="n">
        <v>2</v>
      </c>
      <c r="B125" s="2" t="s">
        <v>314</v>
      </c>
      <c r="C125" s="3" t="s">
        <v>46</v>
      </c>
      <c r="D125" s="3" t="s">
        <v>581</v>
      </c>
      <c r="E125" s="4" t="n">
        <v>1</v>
      </c>
      <c r="F125" s="5" t="n">
        <f aca="false">+N125/E125</f>
        <v>1.1858</v>
      </c>
      <c r="H125" s="3" t="s">
        <v>582</v>
      </c>
      <c r="I125" s="14" t="s">
        <v>583</v>
      </c>
      <c r="J125" s="5" t="n">
        <v>1.1858</v>
      </c>
      <c r="K125" s="14" t="s">
        <v>584</v>
      </c>
      <c r="L125" s="5" t="n">
        <v>3.11</v>
      </c>
      <c r="M125" s="3" t="s">
        <v>22</v>
      </c>
      <c r="N125" s="6" t="n">
        <v>1.1858</v>
      </c>
      <c r="O125" s="17" t="s">
        <v>583</v>
      </c>
    </row>
    <row r="126" customFormat="false" ht="12.8" hidden="false" customHeight="false" outlineLevel="0" collapsed="false">
      <c r="A126" s="1" t="n">
        <v>2</v>
      </c>
      <c r="B126" s="2" t="s">
        <v>408</v>
      </c>
      <c r="C126" s="3" t="s">
        <v>585</v>
      </c>
      <c r="D126" s="3" t="s">
        <v>586</v>
      </c>
      <c r="E126" s="4" t="n">
        <v>3</v>
      </c>
      <c r="F126" s="5" t="n">
        <f aca="false">+N126/E126</f>
        <v>0.28</v>
      </c>
      <c r="H126" s="3" t="s">
        <v>447</v>
      </c>
      <c r="I126" s="14" t="s">
        <v>448</v>
      </c>
      <c r="J126" s="5" t="n">
        <f aca="false">+0.28*3</f>
        <v>0.84</v>
      </c>
      <c r="K126" s="2" t="s">
        <v>418</v>
      </c>
      <c r="L126" s="5" t="n">
        <v>0</v>
      </c>
      <c r="M126" s="3" t="s">
        <v>22</v>
      </c>
      <c r="N126" s="6" t="n">
        <v>0.84</v>
      </c>
      <c r="O126" s="17" t="s">
        <v>448</v>
      </c>
    </row>
    <row r="127" customFormat="false" ht="12.8" hidden="false" customHeight="false" outlineLevel="0" collapsed="false">
      <c r="A127" s="1" t="n">
        <v>2</v>
      </c>
      <c r="B127" s="11" t="s">
        <v>494</v>
      </c>
      <c r="C127" s="12" t="s">
        <v>53</v>
      </c>
      <c r="D127" s="3" t="s">
        <v>328</v>
      </c>
      <c r="E127" s="4" t="n">
        <v>1</v>
      </c>
      <c r="F127" s="5" t="n">
        <f aca="false">+N127/E127</f>
        <v>0</v>
      </c>
      <c r="H127" s="3" t="s">
        <v>508</v>
      </c>
      <c r="I127" s="13" t="s">
        <v>509</v>
      </c>
      <c r="J127" s="5" t="n">
        <v>5.4329</v>
      </c>
      <c r="K127" s="14" t="s">
        <v>510</v>
      </c>
      <c r="L127" s="5" t="n">
        <v>2.63</v>
      </c>
      <c r="M127" s="3" t="s">
        <v>44</v>
      </c>
      <c r="N127" s="6" t="n">
        <v>0</v>
      </c>
      <c r="O127" s="16" t="s">
        <v>418</v>
      </c>
      <c r="R127" s="8" t="n">
        <v>14</v>
      </c>
    </row>
    <row r="128" customFormat="false" ht="12.8" hidden="false" customHeight="false" outlineLevel="0" collapsed="false">
      <c r="A128" s="1" t="n">
        <v>2</v>
      </c>
      <c r="B128" s="11" t="s">
        <v>494</v>
      </c>
      <c r="C128" s="12" t="s">
        <v>46</v>
      </c>
      <c r="D128" s="12" t="s">
        <v>93</v>
      </c>
      <c r="E128" s="4" t="n">
        <v>1</v>
      </c>
      <c r="F128" s="5" t="n">
        <f aca="false">+N128/E128</f>
        <v>0</v>
      </c>
      <c r="H128" s="3" t="s">
        <v>505</v>
      </c>
      <c r="I128" s="13"/>
      <c r="J128" s="5" t="n">
        <v>4.598</v>
      </c>
      <c r="K128" s="14" t="s">
        <v>506</v>
      </c>
      <c r="L128" s="5" t="n">
        <v>2.84</v>
      </c>
      <c r="M128" s="3" t="s">
        <v>44</v>
      </c>
      <c r="N128" s="6" t="n">
        <v>0</v>
      </c>
      <c r="O128" s="16" t="s">
        <v>418</v>
      </c>
      <c r="R128" s="8" t="n">
        <v>16</v>
      </c>
    </row>
    <row r="129" customFormat="false" ht="12.8" hidden="false" customHeight="false" outlineLevel="0" collapsed="false">
      <c r="A129" s="1" t="n">
        <v>2</v>
      </c>
      <c r="B129" s="2" t="s">
        <v>587</v>
      </c>
      <c r="C129" s="3" t="s">
        <v>588</v>
      </c>
      <c r="D129" s="3" t="s">
        <v>589</v>
      </c>
      <c r="E129" s="4" t="n">
        <v>1</v>
      </c>
      <c r="F129" s="5" t="n">
        <f aca="false">+N129/E129</f>
        <v>2.22</v>
      </c>
      <c r="I129" s="14"/>
      <c r="J129" s="5"/>
      <c r="K129" s="14" t="s">
        <v>590</v>
      </c>
      <c r="L129" s="5" t="n">
        <v>2.22</v>
      </c>
      <c r="M129" s="3" t="s">
        <v>44</v>
      </c>
      <c r="N129" s="6" t="n">
        <v>2.22</v>
      </c>
      <c r="O129" s="16" t="s">
        <v>590</v>
      </c>
    </row>
    <row r="130" customFormat="false" ht="12.8" hidden="false" customHeight="false" outlineLevel="0" collapsed="false">
      <c r="A130" s="1" t="n">
        <v>2</v>
      </c>
      <c r="B130" s="2" t="s">
        <v>192</v>
      </c>
      <c r="C130" s="3" t="s">
        <v>591</v>
      </c>
      <c r="D130" s="3" t="s">
        <v>592</v>
      </c>
      <c r="E130" s="4" t="n">
        <v>1</v>
      </c>
      <c r="F130" s="5" t="n">
        <f aca="false">+N130/E130</f>
        <v>3.43</v>
      </c>
      <c r="I130" s="14"/>
      <c r="J130" s="5"/>
      <c r="K130" s="14" t="s">
        <v>593</v>
      </c>
      <c r="L130" s="5" t="n">
        <v>2.66</v>
      </c>
      <c r="M130" s="3" t="s">
        <v>44</v>
      </c>
      <c r="N130" s="6" t="n">
        <v>3.43</v>
      </c>
      <c r="O130" s="16" t="s">
        <v>593</v>
      </c>
    </row>
    <row r="131" customFormat="false" ht="12.8" hidden="false" customHeight="false" outlineLevel="0" collapsed="false">
      <c r="A131" s="1" t="n">
        <v>2</v>
      </c>
      <c r="B131" s="2" t="s">
        <v>587</v>
      </c>
      <c r="C131" s="3" t="s">
        <v>594</v>
      </c>
      <c r="D131" s="3" t="s">
        <v>595</v>
      </c>
      <c r="E131" s="4" t="n">
        <v>1</v>
      </c>
      <c r="F131" s="5" t="n">
        <f aca="false">+N131/E131</f>
        <v>7.99</v>
      </c>
      <c r="I131" s="17" t="s">
        <v>596</v>
      </c>
      <c r="J131" s="5" t="n">
        <v>10</v>
      </c>
      <c r="K131" s="14" t="s">
        <v>597</v>
      </c>
      <c r="L131" s="5" t="n">
        <v>7.99</v>
      </c>
      <c r="M131" s="3" t="s">
        <v>598</v>
      </c>
      <c r="N131" s="6" t="n">
        <v>7.99</v>
      </c>
      <c r="O131" s="26" t="s">
        <v>597</v>
      </c>
    </row>
    <row r="132" customFormat="false" ht="12.8" hidden="false" customHeight="false" outlineLevel="0" collapsed="false">
      <c r="C132" s="3" t="s">
        <v>599</v>
      </c>
      <c r="D132" s="30" t="s">
        <v>600</v>
      </c>
      <c r="E132" s="31" t="n">
        <v>1</v>
      </c>
      <c r="F132" s="32" t="n">
        <f aca="false">+N132/E132</f>
        <v>6.99</v>
      </c>
      <c r="G132" s="33"/>
      <c r="H132" s="30"/>
      <c r="I132" s="34" t="s">
        <v>601</v>
      </c>
      <c r="J132" s="32" t="n">
        <v>8</v>
      </c>
      <c r="K132" s="34" t="s">
        <v>602</v>
      </c>
      <c r="L132" s="32" t="n">
        <v>6.99</v>
      </c>
      <c r="M132" s="30" t="s">
        <v>598</v>
      </c>
      <c r="N132" s="35" t="n">
        <v>6.99</v>
      </c>
      <c r="O132" s="36" t="s">
        <v>602</v>
      </c>
      <c r="Q132" s="30"/>
      <c r="R132" s="37"/>
      <c r="S132" s="30"/>
    </row>
    <row r="133" s="39" customFormat="true" ht="12.8" hidden="false" customHeight="false" outlineLevel="0" collapsed="false">
      <c r="A133" s="38" t="n">
        <v>2</v>
      </c>
      <c r="B133" s="33" t="s">
        <v>192</v>
      </c>
      <c r="C133" s="3" t="s">
        <v>603</v>
      </c>
      <c r="D133" s="30" t="s">
        <v>604</v>
      </c>
      <c r="E133" s="31" t="n">
        <v>1</v>
      </c>
      <c r="F133" s="32" t="n">
        <v>3</v>
      </c>
      <c r="G133" s="33"/>
      <c r="H133" s="30"/>
      <c r="I133" s="34" t="s">
        <v>601</v>
      </c>
      <c r="J133" s="32" t="n">
        <v>8</v>
      </c>
      <c r="K133" s="34"/>
      <c r="L133" s="32" t="n">
        <v>3</v>
      </c>
      <c r="M133" s="30" t="s">
        <v>598</v>
      </c>
      <c r="N133" s="35" t="n">
        <v>3</v>
      </c>
      <c r="O133" s="36" t="s">
        <v>602</v>
      </c>
      <c r="P133" s="2"/>
      <c r="Q133" s="30"/>
      <c r="R133" s="37"/>
      <c r="S133" s="30"/>
    </row>
    <row r="135" customFormat="false" ht="12.8" hidden="false" customHeight="false" outlineLevel="0" collapsed="false">
      <c r="C135" s="3" t="s">
        <v>605</v>
      </c>
      <c r="D135" s="3" t="s">
        <v>606</v>
      </c>
      <c r="E135" s="4" t="n">
        <v>5</v>
      </c>
      <c r="N135" s="40" t="n">
        <v>5.22</v>
      </c>
      <c r="O135" s="16" t="s">
        <v>513</v>
      </c>
    </row>
    <row r="138" customFormat="false" ht="12.8" hidden="false" customHeight="false" outlineLevel="0" collapsed="false">
      <c r="H138" s="3" t="s">
        <v>607</v>
      </c>
      <c r="M138" s="3" t="s">
        <v>52</v>
      </c>
      <c r="N138" s="6" t="n">
        <f aca="false">+SUMIF($M$1:$M$136,M138,$N$1:N$136)</f>
        <v>83.5</v>
      </c>
      <c r="O138" s="7" t="s">
        <v>608</v>
      </c>
    </row>
    <row r="139" customFormat="false" ht="12.8" hidden="false" customHeight="false" outlineLevel="0" collapsed="false">
      <c r="H139" s="3" t="s">
        <v>607</v>
      </c>
      <c r="M139" s="3" t="s">
        <v>22</v>
      </c>
      <c r="N139" s="6" t="n">
        <f aca="false">+SUMIF($M$1:$M$136,M139,$N$1:N$136)</f>
        <v>65.1767</v>
      </c>
      <c r="O139" s="7" t="n">
        <f aca="false">+50*1.21</f>
        <v>60.5</v>
      </c>
    </row>
    <row r="140" customFormat="false" ht="12.8" hidden="false" customHeight="false" outlineLevel="0" collapsed="false">
      <c r="H140" s="3" t="s">
        <v>607</v>
      </c>
      <c r="M140" s="3" t="s">
        <v>44</v>
      </c>
      <c r="N140" s="6" t="n">
        <f aca="false">+SUMIF($M$1:$M$136,M140,$N$1:N$136)</f>
        <v>48.08</v>
      </c>
    </row>
    <row r="141" customFormat="false" ht="12.8" hidden="false" customHeight="false" outlineLevel="0" collapsed="false">
      <c r="M141" s="3" t="s">
        <v>598</v>
      </c>
      <c r="N141" s="6" t="n">
        <f aca="false">+SUMIF($M$1:$M$136,M141,$N$1:N$136)</f>
        <v>17.98</v>
      </c>
    </row>
    <row r="142" customFormat="false" ht="12.8" hidden="false" customHeight="false" outlineLevel="0" collapsed="false">
      <c r="H142" s="0"/>
      <c r="M142" s="8" t="s">
        <v>609</v>
      </c>
      <c r="N142" s="41" t="n">
        <v>8</v>
      </c>
    </row>
    <row r="143" customFormat="false" ht="12.8" hidden="false" customHeight="false" outlineLevel="0" collapsed="false">
      <c r="H143" s="0"/>
      <c r="K143" s="2" t="s">
        <v>610</v>
      </c>
      <c r="M143" s="8" t="s">
        <v>611</v>
      </c>
      <c r="N143" s="41" t="n">
        <v>20</v>
      </c>
    </row>
    <row r="144" customFormat="false" ht="12.8" hidden="false" customHeight="false" outlineLevel="0" collapsed="false">
      <c r="K144" s="14" t="s">
        <v>612</v>
      </c>
      <c r="M144" s="8" t="s">
        <v>613</v>
      </c>
      <c r="N144" s="41" t="n">
        <f aca="false">-30+N138</f>
        <v>53.5</v>
      </c>
    </row>
  </sheetData>
  <autoFilter ref="A1:P133"/>
  <hyperlinks>
    <hyperlink ref="I2" r:id="rId1" display="Mouser 266-10K-RC"/>
    <hyperlink ref="K2" r:id="rId2" display="https://es.aliexpress.com/item/32840103807.html?spm=a2g0o.productlist.0.0.16a853e03gGUXA&amp;algo_pvid=623dc19a-b892-4f27-8664-da1890153f2c&amp;algo_expid=623dc19a-b892-4f27-8664-da1890153f2c-5&amp;btsid=0b0a01f815836586375218184e9618&amp;ws_ab_test=searchweb0_0,searchweb201602_,searchweb201603_"/>
    <hyperlink ref="O2" r:id="rId3" display="Mouser 266-10K-RC"/>
    <hyperlink ref="I3" r:id="rId4" display="https://www.mouser.es/ProductDetail/266-4.7K-RC"/>
    <hyperlink ref="K3" r:id="rId5" display="https://es.aliexpress.com/item/32700746987.html?spm=a2g0s.9042311.0.0.274263c0Sbrn9t"/>
    <hyperlink ref="O3" r:id="rId6" display="https://www.mouser.es/ProductDetail/266-4.7K-RC"/>
    <hyperlink ref="I4" r:id="rId7" display="Mouser 264-4.7K-RC"/>
    <hyperlink ref="K4" r:id="rId8" display="https://es.aliexpress.com/item/32996698903.html?spm=a2g0o.productlist.0.0.3bda6d98D0e1ET&amp;algo_pvid=5b1dabcf-3d56-45cf-baf3-13108f3ef2e1&amp;algo_expid=5b1dabcf-3d56-45cf-baf3-13108f3ef2e1-0&amp;btsid=0b0a050b15832786038791686e6c4d&amp;ws_ab_test=searchweb0_0,searchweb201602_,searchweb201603_"/>
    <hyperlink ref="O4" r:id="rId9" display="Mouser 264-4.7K-RC"/>
    <hyperlink ref="I5" r:id="rId10" display="https://www.mouser.es/ProductDetail/652-4606X-AP1-471LF"/>
    <hyperlink ref="K5" r:id="rId11" display="https://es.aliexpress.com/item/32345186491.html?spm=a2g0o.productlist.0.0.3f2d39dcFHuwBW&amp;algo_pvid=f4a0f776-9274-40dc-b887-c500f788b1b5&amp;algo_expid=f4a0f776-9274-40dc-b887-c500f788b1b5-0&amp;btsid=0b0a119a15832793055726813efaf8&amp;ws_ab_test=searchweb0_0,searchweb201602_,searchweb201603_"/>
    <hyperlink ref="O5" r:id="rId12" display="https://www.mouser.es/ProductDetail/652-4606X-AP1-471LF"/>
    <hyperlink ref="I6" r:id="rId13" display="Mouser 122-2420-GR"/>
    <hyperlink ref="K6" r:id="rId14" display="https://es.aliexpress.com/item/32949445306.html?spm=a2g0o.productlist.0.0.12884e10wsmiJb&amp;algo_pvid=4d24fc2c-cc26-42da-b15a-439e07fbc2e8&amp;algo_expid=4d24fc2c-cc26-42da-b15a-439e07fbc2e8-3&amp;btsid=0b0a050b15832795788355240e6c4b&amp;ws_ab_test=searchweb0_0,searchweb201602_,searchweb201603_"/>
    <hyperlink ref="O6" r:id="rId15" display="https://es.aliexpress.com/item/32949445306.html?spm=a2g0o.productlist.0.0.12884e10wsmiJb&amp;algo_pvid=4d24fc2c-cc26-42da-b15a-439e07fbc2e8&amp;algo_expid=4d24fc2c-cc26-42da-b15a-439e07fbc2e8-3&amp;btsid=0b0a050b15832795788355240e6c4b&amp;ws_ab_test=searchweb0_0,searchweb201602_,searchweb201603_"/>
    <hyperlink ref="I7" r:id="rId16" display="Mouser 692-Z84C0010PEG"/>
    <hyperlink ref="K7" r:id="rId17" display="https://es.aliexpress.com/item/32801270012.html?spm=a2g0s.9042311.0.0.274263c00vEtsR"/>
    <hyperlink ref="O7" r:id="rId18" display="https://es.aliexpress.com/item/32801270012.html?spm=a2g0s.9042311.0.0.274263c00vEtsR"/>
    <hyperlink ref="I8" r:id="rId19" display="Mouser 968-CP82C55A-5Z"/>
    <hyperlink ref="K8" r:id="rId20" display="https://es.aliexpress.com/item/2038448339.html?spm=a2g0s.9042311.0.0.274263c0MUj0zc"/>
    <hyperlink ref="O8" r:id="rId21" display="https://es.aliexpress.com/item/2038448339.html?spm=a2g0s.9042311.0.0.274263c0MUj0zc"/>
    <hyperlink ref="I9" r:id="rId22" display="https://www.mouser.es/ProductDetail/579-MCP6281-E-P"/>
    <hyperlink ref="K9" r:id="rId23" display="https://es.aliexpress.com/item/4000115812231.html?spm=a2g0o.productlist.0.0.670b4cd4cObEVz&amp;algo_pvid=7dec409a-9e4c-41fa-935d-b1f6ab012c12&amp;algo_expid=7dec409a-9e4c-41fa-935d-b1f6ab012c12-7&amp;btsid=0b0a050115833612137675492e9001&amp;ws_ab_test=searchweb0_0,searchweb201602_,searchweb201603_"/>
    <hyperlink ref="O9" r:id="rId24" display="https://www.mouser.es/ProductDetail/579-MCP6281-E-P"/>
    <hyperlink ref="I10" r:id="rId25" display="Mouser 926-LM311N-NOPB. Note U49 is optional - cassette recorder support."/>
    <hyperlink ref="K10" r:id="rId26" display="https://es.aliexpress.com/item/32969192999.html?spm=a2g0o.productlist.0.0.43b6a765jg4RK2&amp;algo_pvid=523850fc-65dc-49b8-9ff5-e04db4ee003e&amp;algo_expid=523850fc-65dc-49b8-9ff5-e04db4ee003e-0&amp;btsid=0b0a3f8115833761729195482e8acb&amp;ws_ab_test=searchweb0_0,searchweb201602_,searchweb201603_"/>
    <hyperlink ref="O10" r:id="rId27" display="Mouser 926-LM311N-NOPB. Note U49 is optional - cassette recorder support."/>
    <hyperlink ref="I11" r:id="rId28" display="Mouser 913-AS6C4008-55PCN"/>
    <hyperlink ref="K11" r:id="rId29" display="https://es.rs-online.com/web/p/memorias-sram/7444561/"/>
    <hyperlink ref="O11" r:id="rId30" display="Mouser 913-AS6C4008-55PCN"/>
    <hyperlink ref="I12" r:id="rId31" display="Mouser 556-AF16V8B15PU"/>
    <hyperlink ref="K12" r:id="rId32" display="https://es.aliexpress.com/item/4000379503162.html?spm=a2g0o.productlist.0.0.780a1455ct8XZc&amp;algo_pvid=13dc07c7-fe4b-4a74-ad3f-50a0c55adf2a&amp;algo_expid=13dc07c7-fe4b-4a74-ad3f-50a0c55adf2a-1&amp;btsid=0b0a0ad815831943822921164e0b55&amp;ws_ab_test=searchweb0_0,searchweb201602_,searchweb201603_"/>
    <hyperlink ref="O12" r:id="rId33" display="https://www.mouser.es/ProductDetail/Microchip-Technology-Atmel/ATF16V8B-15PU?qs=sGAEpiMZZMutXGli8Ay4kLDnkZBmoUQEIxvmb2OX1Rs%3D"/>
    <hyperlink ref="K13" r:id="rId34" display="https://es.aliexpress.com/item/32518270037.html?spm=a2g0o.productlist.0.0.cde83960QSQxj3&amp;algo_pvid=697f098b-8e59-42a5-a02c-37aa83270854&amp;algo_expid=697f098b-8e59-42a5-a02c-37aa83270854-0&amp;btsid=0b0a187b15817852459057954e7f32&amp;ws_ab_test=searchweb0_0,searchweb201602_,searchweb201603_"/>
    <hyperlink ref="O13" r:id="rId35" display="https://es.aliexpress.com/item/32518270037.html?spm=a2g0o.productlist.0.0.cde83960QSQxj3&amp;algo_pvid=697f098b-8e59-42a5-a02c-37aa83270854&amp;algo_expid=697f098b-8e59-42a5-a02c-37aa83270854-0&amp;btsid=0b0a187b15817852459057954e7f32&amp;ws_ab_test=searchweb0_0,searchwe"/>
    <hyperlink ref="K14" r:id="rId36" display="https://es.aliexpress.com/item/33003911312.html?spm=a2g0o.cart.0.0.3eee3c00hIF6Ui&amp;mp=1"/>
    <hyperlink ref="O14" r:id="rId37" display="https://es.aliexpress.com/item/33025394698.html?spm=a2g0o.productlist.0.0.5108cda1VGXPjJ&amp;s=p&amp;ad_pvid=20200607041922844963450949100011353727_2&amp;algo_pvid=142ac910-fff9-4c0f-9255-f0a1de89fd34&amp;algo_expid=142ac910-fff9-4c0f-9255-f0a1de89fd34-1&amp;btsid=0ab6f81e15915287620714160e6bdd&amp;ws_ab_test=searchweb0_0,searchweb201602_,searchweb201603_"/>
    <hyperlink ref="K15" r:id="rId38" display="https://es.aliexpress.com/item/4000115812231.html?spm=a2g0o.productlist.0.0.670b4cd4cObEVz&amp;algo_pvid=7dec409a-9e4c-41fa-935d-b1f6ab012c12&amp;algo_expid=7dec409a-9e4c-41fa-935d-b1f6ab012c12-7&amp;btsid=0b0a050115833612137675492e9001&amp;ws_ab_test=searchweb0_0,searchweb201602_,searchweb201603_"/>
    <hyperlink ref="O15" r:id="rId39" display="https://es.aliexpress.com/item/4000615902656.html?spm=a2g0o.productlist.0.0.8ba049ceVbC6FC&amp;s=p&amp;ad_pvid=2020060704343612091565771366400000119032_2&amp;algo_pvid=6c82337c-47b2-4a34-a382-b3a4cf2091f6&amp;algo_expid=6c82337c-47b2-4a34-a382-b3a4cf2091f6-1&amp;btsid=0ab6f83115915296765343841e39a0&amp;ws_ab_test=searchweb0_0,searchweb201602_,searchweb201603_"/>
    <hyperlink ref="K16" r:id="rId40" display="https://es.aliexpress.com/item/4000115859840.html?spm=a2g0o.productlist.0.0.25515658tLJMPY&amp;algo_pvid=c4191f82-37e4-498b-82cb-68bbab4f6c91&amp;algo_expid=c4191f82-37e4-498b-82cb-68bbab4f6c91-0&amp;btsid=0b0a0ae215831929419514365e4f56&amp;ws_ab_test=searchweb0_0,searchweb201602_,searchweb201603_"/>
    <hyperlink ref="O16" r:id="rId41" display="https://es.aliexpress.com/item/4000115859840.html?spm=a2g0o.productlist.0.0.25515658tLJMPY&amp;algo_pvid=c4191f82-37e4-498b-82cb-68bbab4f6c91&amp;algo_expid=c4191f82-37e4-498b-82cb-68bbab4f6c91-0&amp;btsid=0b0a0ae215831929419514365e4f56&amp;ws_ab_test=searchweb0_0,searchweb201602_,searchweb201603_"/>
    <hyperlink ref="K17" r:id="rId42" display="https://es.aliexpress.com/item/4000115773016.html?spm=a2g0o.productlist.0.0.657d7df1s2CiVt&amp;algo_pvid=adec98c3-c08c-402d-afc0-41bfe90c1307&amp;algo_expid=adec98c3-c08c-402d-afc0-41bfe90c1307-0&amp;btsid=0b0a050b15833764544142576e6c4b&amp;ws_ab_test=searchweb0_0,searchweb201602_,searchweb201603_"/>
    <hyperlink ref="O17" r:id="rId43" display="https://es.aliexpress.com/item/4000038688466.html?spm=a2g0o.productlist.0.0.192436a4VCePRY&amp;algo_pvid=82940421-ea17-4f58-b755-647010a4a296&amp;algo_expid=82940421-ea17-4f58-b755-647010a4a296-8&amp;btsid=0ab6f83a15915304419943687e1df8&amp;ws_ab_test=searchweb0_0,searchweb201602_,searchweb201603_"/>
    <hyperlink ref="Q17" r:id="rId44" display="https://es.aliexpress.com/item/32804941893.html?spm=a2g0o.productlist.0.0.192436a4VCePRY&amp;s=p&amp;ad_pvid=202006070447221640945690997660011438217_3&amp;algo_pvid=82940421-ea17-4f58-b755-647010a4a296&amp;algo_expid=82940421-ea17-4f58-b755-647010a4a296-2&amp;btsid=0ab6f83a15915304419943687e1df8&amp;ws_ab_test=searchweb0_0,searchweb201602_,searchweb201603_"/>
    <hyperlink ref="K18" r:id="rId45" display="https://es.aliexpress.com/item/33025187805.html?spm=a2g0o.productlist.0.0.634f5c9f2LYREu&amp;algo_pvid=aca79a24-acb1-44c8-8167-6409e3db2cee&amp;algo_expid=aca79a24-acb1-44c8-8167-6409e3db2cee-4&amp;btsid=0b0a050115818282885173418efd56&amp;ws_ab_test=searchweb0_0,searchweb201602_,searchweb201603_"/>
    <hyperlink ref="O18" r:id="rId46" display="https://es.aliexpress.com/item/33025187805.html?spm=a2g0o.productlist.0.0.634f5c9f2LYREu&amp;algo_pvid=aca79a24-acb1-44c8-8167-6409e3db2cee&amp;algo_expid=aca79a24-acb1-44c8-8167-6409e3db2cee-4&amp;btsid=0b0a050115818282885173418efd56&amp;ws_ab_test=searchweb0_0,searchweb201602_,searchweb201603_"/>
    <hyperlink ref="K19" r:id="rId47" display="https://es.aliexpress.com/item/32461951887.html?spm=a2g0o.productlist.0.0.1f17628frp3v6g&amp;algo_pvid=e7345960-1f6c-4a0b-a25a-6aebb72d4939&amp;algo_expid=e7345960-1f6c-4a0b-a25a-6aebb72d4939-2&amp;btsid=0b0a22a415833772311378293ee5b4&amp;ws_ab_test=searchweb0_0,searchweb201602_,searchweb201603_"/>
    <hyperlink ref="O19" r:id="rId48" display="https://es.aliexpress.com/item/32461951887.html?spm=a2g0o.productlist.0.0.1f17628frp3v6g&amp;algo_pvid=e7345960-1f6c-4a0b-a25a-6aebb72d4939&amp;algo_expid=e7345960-1f6c-4a0b-a25a-6aebb72d4939-2&amp;btsid=0b0a22a415833772311378293ee5b4&amp;ws_ab_test=searchweb0_0,searchweb201602_,searchweb201603_"/>
    <hyperlink ref="I20" r:id="rId49" display="Mouser 594-K104K15X7RF53H5"/>
    <hyperlink ref="K20" r:id="rId50" display="https://es.aliexpress.com/item/32616937320.html?spm=a2g0s.9042311.0.0.274263c0QGsDRz"/>
    <hyperlink ref="O20" r:id="rId51" display="https://es.aliexpress.com/item/32616937320.html?spm=a2g0s.9042311.0.0.274263c0QGsDRz"/>
    <hyperlink ref="I21" r:id="rId52" display="Mouser 647-UBW1E221MPD. Note C62 - C64 optional - RGB output support"/>
    <hyperlink ref="K21" r:id="rId53" display="https://es.aliexpress.com/item/32698239033.html?spm=a2g0o.cart.0.0.7ba33c00Hh2aMh&amp;mp=1"/>
    <hyperlink ref="O21" r:id="rId54" display="https://es.aliexpress.com/item/32698239033.html?spm=a2g0o.cart.0.0.7ba33c00Hh2aMh&amp;mp=1"/>
    <hyperlink ref="I22" r:id="rId55" display="Mouser 80-A750EK476M1EAAE40"/>
    <hyperlink ref="I23" r:id="rId56" display="Mouser 647-UPW1E100MDD1TD. Note C72 optional - cassette recorder support."/>
    <hyperlink ref="I24" r:id="rId57" display="Mouser 710-860020672005. Note C79 optional - cassette recorder support."/>
    <hyperlink ref="I25" r:id="rId58" display="https://www.mouser.es/ProductDetail/810-FG28X5R1E106MR00"/>
    <hyperlink ref="K25" r:id="rId59" display="https://es.aliexpress.com/item/32886659892.html?spm=a2g0o.productlist.0.0.4f34630bqpmUT5&amp;algo_pvid=466d009d-7760-4239-b013-b767628c3973&amp;algo_expid=466d009d-7760-4239-b013-b767628c3973-13&amp;btsid=0b0a187b15833793489486170e0daf&amp;ws_ab_test=searchweb0_0,searchweb201602_,searchweb201603_"/>
    <hyperlink ref="O25" r:id="rId60" display="https://www.mouser.es/ProductDetail/810-FG18X5R1E106MR06"/>
    <hyperlink ref="I26" r:id="rId61" display="Mouser 810-FG28X7R1H223KNT0. Note C80, C81 optional - cassette recorder support."/>
    <hyperlink ref="K26" r:id="rId62" display="https://es.aliexpress.com/item/32882563906.html?spm=a2g0o.productlist.0.0.6c9a65deMp7wKF&amp;algo_pvid=9b8a1534-dda1-4b6f-91f8-ed1a0ee5a57d&amp;algo_expid=9b8a1534-dda1-4b6f-91f8-ed1a0ee5a57d-8&amp;btsid=0b0a187915834617040687233e8024&amp;ws_ab_test=searchweb0_0,searchweb201602_,searchweb201603_"/>
    <hyperlink ref="O26" r:id="rId63" display="https://www.mouser.es/ProductDetail/810-FG28X7R1H223KNT0"/>
    <hyperlink ref="I27" r:id="rId64" display="Mouser 810-FG28C0G1H152JNT0"/>
    <hyperlink ref="K27" r:id="rId65" display="https://es.aliexpress.com/item/32831941312.html?spm=a2g0o.productlist.0.0.6cb25f1b6yUmfC&amp;algo_pvid=d8a084cf-3e2d-4730-be0c-e3d0732ac994&amp;algo_expid=d8a084cf-3e2d-4730-be0c-e3d0732ac994-1&amp;btsid=0b0a3f8115835212436016133e8343&amp;ws_ab_test=searchweb0_0,searchweb201602_,searchweb201603_"/>
    <hyperlink ref="O27" r:id="rId66" display="Mouser 810-FG28C0G1H152JNT0"/>
    <hyperlink ref="I28" r:id="rId67" display="https://www.mouser.es/ProductDetail/80-C317C331K1G"/>
    <hyperlink ref="O28" r:id="rId68" display="https://www.mouser.es/ProductDetail/80-C317C331K1G"/>
    <hyperlink ref="I29" r:id="rId69" display="https://www.mouser.es/ProductDetail/810-FG28C0G2A270JNT0"/>
    <hyperlink ref="K29" r:id="rId70" display="https://es.aliexpress.com/item/32834171763.html?spm=a2g0o.productlist.0.0.7c972da5na98st&amp;algo_pvid=82be0312-bfd4-4e9b-9843-9f578b8b72eb&amp;algo_expid=82be0312-bfd4-4e9b-9843-9f578b8b72eb-0&amp;btsid=0b0a187b15835202488701923e0814&amp;ws_ab_test=searchweb0_0,searchweb201602_,searchweb201603_"/>
    <hyperlink ref="O29" r:id="rId71" display="https://www.mouser.es/ProductDetail/810-FG28C0G2A270JNT0"/>
    <hyperlink ref="I30" r:id="rId72" display="https://www.mouser.es/ProductDetail/80-C317C180J2G-TR"/>
    <hyperlink ref="K30" r:id="rId73" display="https://es.aliexpress.com/item/32834171763.html?spm=a2g0o.productlist.0.0.7c972da5na98st&amp;algo_pvid=82be0312-bfd4-4e9b-9843-9f578b8b72eb&amp;algo_expid=82be0312-bfd4-4e9b-9843-9f578b8b72eb-0&amp;btsid=0b0a187b15835202488701923e0814&amp;ws_ab_test=searchweb0_0,searchweb201602_,searchweb201603_"/>
    <hyperlink ref="O30" r:id="rId74" display="https://www.mouser.es/ProductDetail/80-C317C180J2G-TR"/>
    <hyperlink ref="I31" r:id="rId75" display="Mouser 810-FG28C0G1H470JNT0"/>
    <hyperlink ref="K31" r:id="rId76" display="https://es.aliexpress.com/item/32834171763.html?spm=a2g0o.productlist.0.0.7c972da5na98st&amp;algo_pvid=82be0312-bfd4-4e9b-9843-9f578b8b72eb&amp;algo_expid=82be0312-bfd4-4e9b-9843-9f578b8b72eb-0&amp;btsid=0b0a187b15835202488701923e0814&amp;ws_ab_test=searchweb0_0,searchweb201602_,searchweb201603_"/>
    <hyperlink ref="O31" r:id="rId77" display="https://www.mouser.es/ProductDetail/810-FG28C0G1H470JNT6"/>
    <hyperlink ref="I32" r:id="rId78" display="Mouser 810-FG28C0G1H330JNT0"/>
    <hyperlink ref="K32" r:id="rId79" display="https://es.aliexpress.com/item/32834171763.html?spm=a2g0o.productlist.0.0.7c972da5na98st&amp;algo_pvid=82be0312-bfd4-4e9b-9843-9f578b8b72eb&amp;algo_expid=82be0312-bfd4-4e9b-9843-9f578b8b72eb-0&amp;btsid=0b0a187b15835202488701923e0814&amp;ws_ab_test=searchweb0_0,searchweb201602_,searchweb201603_"/>
    <hyperlink ref="O32" r:id="rId80" display="Mouser 810-FG28C0G1H330JNT0"/>
    <hyperlink ref="I33" r:id="rId81" display="https://www.mouser.es/ProductDetail/810-FG28C0G1H220JNT6"/>
    <hyperlink ref="O33" r:id="rId82" display="https://www.mouser.es/ProductDetail/810-FG28C0G1H220JNT6"/>
    <hyperlink ref="I34" r:id="rId83" display="Mouser 810-FG28C0G1H4R7CNT0"/>
    <hyperlink ref="K34" r:id="rId84" display="https://www.aliexpress.com/item/32866347974.html?spm=a2g0o.cart.0.0.22d33c00WATNSh&amp;mp=1"/>
    <hyperlink ref="O34" r:id="rId85" display="Mouser 810-FG28C0G1H4R7CNT0"/>
    <hyperlink ref="I35" r:id="rId86" display="Mouser 659-GKG30015"/>
    <hyperlink ref="K35" r:id="rId87" display="https://es.aliexpress.com/item/32322156788.html?spm=a2g0o.cart.0.0.57203c00x0oZqG&amp;mp=1"/>
    <hyperlink ref="O35" r:id="rId88" display="https://es.aliexpress.com/item/32887483199.html?spm=a2g0o.productlist.0.0.59372f85VWoeAV&amp;s=p&amp;ad_pvid=202006070501502866994471733480002326835_2&amp;algo_pvid=41d94bf0-d301-4432-a2b7-66a525d3002c&amp;algo_expid=41d94bf0-d301-4432-a2b7-66a525d3002c-1&amp;btsid=0ab6d69515915313102075472e79be&amp;ws_ab_test=searchweb0_0,searchweb201602_,searchweb201603_"/>
    <hyperlink ref="I36" r:id="rId89" display="Mouser 571-6404568"/>
    <hyperlink ref="K36" r:id="rId90" display="https://es.aliexpress.com/item/32693971257.html?spm=a2g0o.productlist.0.0.7f8e27068J36GY&amp;algo_pvid=a70d1129-740a-4546-9e16-dc30a0089414&amp;algo_expid=a70d1129-740a-4546-9e16-dc30a0089414-2&amp;btsid=0b0a01f815835238123025793e9620&amp;ws_ab_test=searchweb0_0,searchweb201602_,searchweb201603_"/>
    <hyperlink ref="O36" r:id="rId91" display="https://es.aliexpress.com/item/33012665900.html?spm=a2g0o.productlist.0.0.135d6eebWdUc00&amp;algo_pvid=051a154d-e090-4ba6-9c77-034701071b58&amp;algo_expid=051a154d-e090-4ba6-9c77-034701071b58-10&amp;btsid=0ab50f6115915468787126886e4a4e&amp;ws_ab_test=searchweb0_0,searchweb201602_,searchweb201603_"/>
    <hyperlink ref="I38" r:id="rId92" display="https://www.mouser.es/ProductDetail/710-61201621621"/>
    <hyperlink ref="O38" r:id="rId93" display="https://www.mouser.es/ProductDetail/710-61201621621"/>
    <hyperlink ref="I39" r:id="rId94" display="Mouser 517-929852-01-20-RB"/>
    <hyperlink ref="I42" r:id="rId95" display="Mouser 523-L717SDE09P1ACH3R"/>
    <hyperlink ref="K42" r:id="rId96" display="https://es.aliexpress.com/item/32845329350.html?spm=a2g0o.productlist.0.0.67d17b39fTUeIW&amp;algo_pvid=bd00c422-5218-437e-a520-e3e877a12b39&amp;algo_expid=bd00c422-5218-437e-a520-e3e877a12b39-4&amp;btsid=0b0a119a15835254437366938ef000&amp;ws_ab_test=searchweb0_0,searchweb201602_,searchweb201603_"/>
    <hyperlink ref="O42" r:id="rId97" display="https://es.aliexpress.com/item/32845329350.html?spm=a2g0o.productlist.0.0.67d17b39fTUeIW&amp;algo_pvid=bd00c422-5218-437e-a520-e3e877a12b39&amp;algo_expid=bd00c422-5218-437e-a520-e3e877a12b39-4&amp;btsid=0b0a119a15835254437366938ef000&amp;ws_ab_test=searchweb0_0,searchweb201602_,searchweb201603_"/>
    <hyperlink ref="I43" r:id="rId98" display="Mouser 806-KLDX-0202-A"/>
    <hyperlink ref="K43" r:id="rId99" display="https://es.aliexpress.com/item/4000571163872.html?spm=a2g0o.productlist.0.0.21e85876vRUFSQ&amp;algo_pvid=040fa404-66e2-428e-9d5c-c1da401fb2ae&amp;algo_expid=040fa404-66e2-428e-9d5c-c1da401fb2ae-0&amp;btsid=0b0a01f815835233911436382e9620&amp;ws_ab_test=searchweb0_0,searchweb201602_,searchweb201603_"/>
    <hyperlink ref="O43" r:id="rId100" display="Mouser 806-KLDX-0202-A"/>
    <hyperlink ref="I44" r:id="rId101" display="Mouser 490-RCJ-012"/>
    <hyperlink ref="K44" r:id="rId102" display="https://www.aliexpress.com/item/32872668581.html?spm=a2g0o.cart.0.0.20b53c00Reki6n&amp;mp=1"/>
    <hyperlink ref="O44" r:id="rId103" display="Mouser 490-RCJ-012"/>
    <hyperlink ref="I45" r:id="rId104" display="Mouser 490-RCJ-014"/>
    <hyperlink ref="K45" r:id="rId105" display="https://www.aliexpress.com/item/32872668581.html?spm=a2g0o.cart.0.0.20b53c00Reki6n&amp;mp=1"/>
    <hyperlink ref="O45" r:id="rId106" display="Mouser 490-RCJ-014"/>
    <hyperlink ref="I46" r:id="rId107" display="Mouser 490-MD-40SM"/>
    <hyperlink ref="K46" r:id="rId108" display="https://es.aliexpress.com/item/4000475293977.html?spm=a2g0o.productlist.0.0.6d737085SxEZsn&amp;algo_pvid=5ec0248f-1639-46c1-9261-55626ac9af90&amp;algo_expid=5ec0248f-1639-46c1-9261-55626ac9af90-38&amp;btsid=0b0a119a15835248098708003eefbb&amp;ws_ab_test=searchweb0_0,searchweb201602_,searchweb201603_"/>
    <hyperlink ref="O46" r:id="rId109" display="Mouser 490-MD-40SM"/>
    <hyperlink ref="I47" r:id="rId110" display="Mouser 490-MD-80SM. Note J5 is optional - RGB support; J6 is optional - cassette recorder support."/>
    <hyperlink ref="O47" r:id="rId111" display="https://es.aliexpress.com/item/32981543684.html?spm=a2g0o.cart.0.0.7ffd3c00Ctv7sV&amp;mp=1"/>
    <hyperlink ref="I48" r:id="rId112" display="https://www.mouser.es/ProductDetail/636-112-014-213R001"/>
    <hyperlink ref="O48" r:id="rId113" display="https://www.mouser.es/ProductDetail/636-112-014-213R001"/>
    <hyperlink ref="K49" r:id="rId114" display="https://es.aliexpress.com/item/33029711948.html?spm=a2g0s.9042311.0.0.274263c0fu5kBa"/>
    <hyperlink ref="O49" r:id="rId115" display="https://es.aliexpress.com/item/33029711948.html?spm=a2g0s.9042311.0.0.274263c0fu5kBa"/>
    <hyperlink ref="K50" r:id="rId116" display="https://es.aliexpress.com/item/33029458127.html?spm=a2g0o.detail.0.0.ef765b4aw6Yus4&amp;gps-id=pcDetailCartBuyAlsoBuy&amp;scm=1007.12908.140317.0&amp;scm_id=1007.12908.140317.0&amp;scm-url=1007.12908.140317.0&amp;pvid=810dc53d-7d6e-4d0b-a9c1-177747bc966f"/>
    <hyperlink ref="O50" r:id="rId117" display="https://es.aliexpress.com/item/33029458127.html?spm=a2g0o.detail.0.0.ef765b4aw6Yus4&amp;gps-id=pcDetailCartBuyAlsoBuy&amp;scm=1007.12908.140317.0&amp;scm_id=1007.12908.140317.0&amp;scm-url=1007.12908.140317.0&amp;pvid=810dc53d-7d6e-4d0b-a9c1-177747bc966f"/>
    <hyperlink ref="I51" r:id="rId118" display="https://www.mouser.es/ProductDetail/512-1N4148"/>
    <hyperlink ref="K51" r:id="rId119" display="https://www.aliexpress.com/item/32958352035.html?spm=a2g0o.cart.0.0.5ab33c00KcRw3m&amp;mp=1"/>
    <hyperlink ref="O51" r:id="rId120" display="https://www.mouser.es/ProductDetail/512-1N4148"/>
    <hyperlink ref="K52" r:id="rId121" display="https://es.aliexpress.com/item/32789671683.html?spm=a2g0s.9042311.0.0.117263c0zwFU3G"/>
    <hyperlink ref="O52" r:id="rId122" display="https://es.aliexpress.com/item/32789671683.html?spm=a2g0s.9042311.0.0.117263c0zwFU3G"/>
    <hyperlink ref="O53" r:id="rId123" display="https://msxmakers.design.com"/>
    <hyperlink ref="K54" r:id="rId124" display="https://es.aliexpress.com/item/4000041972450.html?spm=a2g0s.9042311.0.0.274263c0cxnfBs"/>
    <hyperlink ref="O54" r:id="rId125" display="https://es.aliexpress.com/item/4000041972450.html?spm=a2g0s.9042311.0.0.274263c0cxnfBs"/>
    <hyperlink ref="K55" r:id="rId126" display="https://es.aliexpress.com/item/4000041972450.html?spm=a2g0s.9042311.0.0.274263c0cxnfBs"/>
    <hyperlink ref="O55" r:id="rId127" display="https://es.aliexpress.com/item/4000041972450.html?spm=a2g0s.9042311.0.0.274263c0cxnfBs"/>
    <hyperlink ref="K56" r:id="rId128" display="https://es.rs-online.com/web/p/products/8411420/"/>
    <hyperlink ref="O56" r:id="rId129" display="https://es.aliexpress.com/item/4000156353365.html?spm=a2g0o.productlist.0.0.601b437fJ1JE19&amp;algo_pvid=463d1e4d-55bc-4804-b007-9dee3a647fd1&amp;algo_expid=463d1e4d-55bc-4804-b007-9dee3a647fd1-24&amp;btsid=0ab6d67915915495391955499e6ec5&amp;ws_ab_test=searchweb0_0,searchweb201602_,searchweb201603_"/>
    <hyperlink ref="I57" r:id="rId130" display="Mouser 649-78229-102HLF"/>
    <hyperlink ref="I59" r:id="rId131" display="Mouser 695-HC49US-214-U"/>
    <hyperlink ref="K59" r:id="rId132" display="https://es.aliexpress.com/item/1198764825.html?spm=a2g0o.cart.0.0.29e53c00L2QtBx&amp;mp=1"/>
    <hyperlink ref="O59" r:id="rId133" display="Mouser 695-HC49US-214-U"/>
    <hyperlink ref="I60" r:id="rId134" display="https://www.mouser.es/ProductDetail/520-TFC3X8-X"/>
    <hyperlink ref="K60" r:id="rId135" display="https://es.aliexpress.com/item/32950588567.html?spm=a2g0o.productlist.0.0.57d17acaySF0Ng&amp;algo_pvid=73e12017-6c27-4fe9-ace3-097a6f75a18c&amp;algo_expid=73e12017-6c27-4fe9-ace3-097a6f75a18c-1&amp;btsid=0b0a182b15835769975947802ec609&amp;ws_ab_test=searchweb0_0,searchweb201602_,searchweb201603_"/>
    <hyperlink ref="O60" r:id="rId136" display="https://www.mouser.es/ProductDetail/520-TFC3X8-X"/>
    <hyperlink ref="I61" r:id="rId137" display="Mouser 520-HCU443-20X. Note Y3 is optional - PAL support."/>
    <hyperlink ref="O61" r:id="rId138" display="Mouser 520-HCU443-20X. Note Y3 is optional - PAL support."/>
    <hyperlink ref="I62" r:id="rId139" display="https://www.mouser.es/ProductDetail/576-06R075BU"/>
    <hyperlink ref="K62" r:id="rId140" display="https://es.aliexpress.com/item/32692540644.html?spm=a2g0s.9042311.0.0.274263c0fu5kBa"/>
    <hyperlink ref="O62" r:id="rId141" display="https://www.mouser.es/ProductDetail/576-06R075BU"/>
    <hyperlink ref="I64" r:id="rId142" display="Mouser 595-CD74HC670E"/>
    <hyperlink ref="K64" r:id="rId143" display="https://es.aliexpress.com/item/4000617321381.html?spm=a2g0o.productlist.0.0.47052b86jPYZKr&amp;algo_pvid=032259e4-b9a6-4f35-83c3-96b3f4e37a72&amp;algo_expid=032259e4-b9a6-4f35-83c3-96b3f4e37a72-1&amp;btsid=0b0a050115822872166033807ecae6&amp;ws_ab_test=searchweb0_0,searchweb201602_,searchweb201603_"/>
    <hyperlink ref="O64" r:id="rId144" display="https://es.aliexpress.com/item/4000617321381.html?spm=a2g0o.productlist.0.0.47052b86jPYZKr&amp;algo_pvid=032259e4-b9a6-4f35-83c3-96b3f4e37a72&amp;algo_expid=032259e4-b9a6-4f35-83c3-96b3f4e37a72-1&amp;btsid=0b0a050115822872166033807ecae6&amp;ws_ab_test=searchweb0_0,searchweb201602_,searchweb201603_"/>
    <hyperlink ref="K65" r:id="rId145" display="https://www.mouser.es/ProductDetail/Texas-Instruments/SN74AHCT245N?qs=sGAEpiMZZMs9F6aVvY09btkPv7nrVS6TOCC0tbdjPA0%3D"/>
    <hyperlink ref="O65" r:id="rId146" display="https://www.aliexpress.com/item/4000115637391.html?spm=a2g0o.cart.0.0.80783c00NDf8KY&amp;mp=1"/>
    <hyperlink ref="I66" r:id="rId147" display="Mouser 595-SN74LS07N"/>
    <hyperlink ref="K66" r:id="rId148" display="https://es.aliexpress.com/item/32841950498.html?spm=a2g0o.productlist.0.0.21cd1e62pvrpou&amp;algo_pvid=c4a4a23e-c2d7-4427-b50f-a712addaba86&amp;algo_expid=c4a4a23e-c2d7-4427-b50f-a712addaba86-19&amp;btsid=0b0a3f8115824949903283437e7f90&amp;ws_ab_test=searchweb0_0,searchweb201602_,searchweb201603_"/>
    <hyperlink ref="O66" r:id="rId149" display="https://es.aliexpress.com/item/32841950498.html?spm=a2g0o.productlist.0.0.21cd1e62pvrpou&amp;algo_pvid=c4a4a23e-c2d7-4427-b50f-a712addaba86&amp;algo_expid=c4a4a23e-c2d7-4427-b50f-a712addaba86-19&amp;btsid=0b0a3f8115824949903283437e7f90&amp;ws_ab_test=searchweb0_0,searchweb201602_,searchweb201603_"/>
    <hyperlink ref="I67" r:id="rId150" display="Mouser 595-SN74F541N"/>
    <hyperlink ref="K67" r:id="rId151" display="https://es.aliexpress.com/item/4000301336601.html?spm=a2g0o.productlist.0.0.2c1b40d3MUEHWw&amp;algo_pvid=3a149c94-c129-4be4-a8d9-d60ff4f07b83&amp;algo_expid=3a149c94-c129-4be4-a8d9-d60ff4f07b83-0&amp;btsid=0b0a0ae215822878627852992e5488&amp;ws_ab_test=searchweb0_0,searchweb201602_,searchweb201603_"/>
    <hyperlink ref="O67" r:id="rId152" display="Mouser 595-SN74F541N"/>
    <hyperlink ref="I68" r:id="rId153" display="Mouser 595-SN74HCT540N"/>
    <hyperlink ref="K68" r:id="rId154" display="https://es.aliexpress.com/item/4000115524877.html?spm=a2g0o.cart.0.0.35a23c00L1KqDQ&amp;mp=1"/>
    <hyperlink ref="O68" r:id="rId155" display="Mouser 595-SN74HCT540N"/>
    <hyperlink ref="I69" r:id="rId156" display="Mouser 595-SN74HCT273N. Note U24 is optional - printer port support."/>
    <hyperlink ref="K69" r:id="rId157" display="https://es.aliexpress.com/item/4000460128259.html?spm=a2g0o.productlist.0.0.6c8a245f0SrDIZ&amp;s=p&amp;algo_pvid=e2700a76-d053-47bb-869d-bcb94327fae4&amp;algo_expid=e2700a76-d053-47bb-869d-bcb94327fae4-9&amp;btsid=0be3746c15824620700718826ed07a&amp;ws_ab_test=searchweb0_0,searchweb201602_,searchweb201603_"/>
    <hyperlink ref="O69" r:id="rId158" display="Mouser 595-SN74HCT273N. Note U24 is optional - printer port support."/>
    <hyperlink ref="I70" r:id="rId159" display="Mouser 595-CD74HCT175E"/>
    <hyperlink ref="K70" r:id="rId160" display="https://es.aliexpress.com/item/33035201160.html?spm=a219c.12010615.8148356.1.4f0e752e1XLxK4"/>
    <hyperlink ref="O70" r:id="rId161" display="Mouser 595-CD74HCT175E"/>
    <hyperlink ref="I71" r:id="rId162" display="Mouser 595-SN74HCT157N"/>
    <hyperlink ref="K71" r:id="rId163" display="https://es.aliexpress.com/item/33035444053.html?spm=a219c.12010615.8148356.2.471d24600n1bxJ"/>
    <hyperlink ref="O71" r:id="rId164" display="Mouser 595-SN74HCT157N"/>
    <hyperlink ref="I72" r:id="rId165" display="Mouser 595-CD74HCT153E"/>
    <hyperlink ref="K72" r:id="rId166" display="https://es.aliexpress.com/item/4000115633941.html?spm=a219c.12010615.8148356.1.84725f9f1OhQel"/>
    <hyperlink ref="O72" r:id="rId167" display="Mouser 595-CD74HCT153E"/>
    <hyperlink ref="I73" r:id="rId168" display="https://www.mouser.es/ProductDetail/595-SN74AHCT138N"/>
    <hyperlink ref="K73" r:id="rId169" display="https://es.aliexpress.com/item/4000115600745.html?spm=a219c.12010615.8148356.3.368a3863QV51CX"/>
    <hyperlink ref="O73" r:id="rId170" display="https://www.mouser.es/ProductDetail/595-SN74AHCT138N"/>
    <hyperlink ref="I74" r:id="rId171" display="https://www.mouser.es/ProductDetail/595-SN74AHCT125N"/>
    <hyperlink ref="K74" r:id="rId172" display="https://es.aliexpress.com/item/32829396575.html?spm=a2g0o.productlist.0.0.6e37d89cuu0GTl&amp;algo_pvid=5596ed9c-3ff8-4dd5-b89c-9f8a7784ac9c&amp;algo_expid=5596ed9c-3ff8-4dd5-b89c-9f8a7784ac9c-0&amp;btsid=0b0a22a415824706093506053eee27&amp;ws_ab_test=searchweb0_0,searchweb201602_,searchweb201603_"/>
    <hyperlink ref="O74" r:id="rId173" display="https://www.mouser.es/ProductDetail/595-SN74AHCT125N"/>
    <hyperlink ref="I75" r:id="rId174" display="Mouser 595-SN74HCT74N"/>
    <hyperlink ref="K75" r:id="rId175" display="https://es.aliexpress.com/item/4000115702467.html?spm=a219c.12010615.8148356.1.645b7008qmvDAw"/>
    <hyperlink ref="O75" r:id="rId176" display="Mouser 595-SN74HCT74N"/>
    <hyperlink ref="I76" r:id="rId177" display="https://www.mouser.es/ProductDetail/595-SN74AHCT32N"/>
    <hyperlink ref="K76" r:id="rId178" display="https://es.aliexpress.com/item/4000115583942.html?spm=a219c.12010615.8148356.1.265f1edblv1PGX"/>
    <hyperlink ref="O76" r:id="rId179" display="https://www.mouser.es/ProductDetail/595-SN74AHCT32N"/>
    <hyperlink ref="I77" r:id="rId180" display="Mouser 595-CD74HCT30E"/>
    <hyperlink ref="K77" r:id="rId181" display="https://es.aliexpress.com/store/718163/search?SearchText=74hc30"/>
    <hyperlink ref="O77" r:id="rId182" display="Mouser 595-CD74HCT30E"/>
    <hyperlink ref="I78" r:id="rId183" display="Mouser 595-SN74HCT04N. Note U43 is optional - PAL support."/>
    <hyperlink ref="K78" r:id="rId184" display="https://es.aliexpress.com/item/32820456780.html?spm=a2g0o.productlist.0.0.5f682162Tt7iTa&amp;algo_pvid=4b5b3327-9dd4-4669-b96b-7899795f7ce4&amp;algo_expid=4b5b3327-9dd4-4669-b96b-7899795f7ce4-2&amp;btsid=0b0a0ac215824979905392382ee81e&amp;ws_ab_test=searchweb0_0,searchweb201602_,searchweb201603_"/>
    <hyperlink ref="O78" r:id="rId185" display="Mouser 595-SN74HCT04N. Note U43 is optional - PAL support."/>
    <hyperlink ref="I79" r:id="rId186" display="https://www.mouser.es/ProductDetail/595-SN74AHCT02N"/>
    <hyperlink ref="K79" r:id="rId187" display="https://es.aliexpress.com/item/4000115620340.html?spm=a2g0o.cart.0.0.b6483c00fcwvvZ&amp;mp=1"/>
    <hyperlink ref="O79" r:id="rId188" display="https://www.mouser.es/ProductDetail/595-SN74AHCT02N"/>
    <hyperlink ref="I80" r:id="rId189" display="Mouser 595-SN74HCT00N"/>
    <hyperlink ref="K80" r:id="rId190" display="https://es.aliexpress.com/item/4000151890998.html?spm=a2g0o.cart.0.0.24cd3c00Whkav3&amp;mp=1"/>
    <hyperlink ref="O80" r:id="rId191" display="Mouser 595-SN74HCT00N"/>
    <hyperlink ref="K81" r:id="rId192" display="https://es.rs-online.com/web/p/products/8411420/"/>
    <hyperlink ref="O81" r:id="rId193" display="https://www.mouser.es/ProductDetail/Omron-Electronics/G5V-1-DC5?qs=%2Fha2pyFadug1Jx3rijpTEKrfSseiR9c8R8%2FfAX9wJrk%3D"/>
    <hyperlink ref="I82" r:id="rId194" display="https://www.mouser.es/ProductDetail/291-1M-RC"/>
    <hyperlink ref="K82" r:id="rId195" display="https://es.aliexpress.com/item/32643716652.html?spm=a2g0s.9042311.0.0.274263c0QGsDRz"/>
    <hyperlink ref="O82" r:id="rId196" display="https://www.mouser.es/ProductDetail/291-1M-RC"/>
    <hyperlink ref="I83" r:id="rId197" display="https://www.mouser.es/ProductDetail/660-CF1-4CT26A103J"/>
    <hyperlink ref="O83" r:id="rId198" display="https://www.mouser.es/ProductDetail/660-CF1-4CT26A103J"/>
    <hyperlink ref="I84" r:id="rId199" display="https://www.mouser.es/ProductDetail/291-5.6K-RC"/>
    <hyperlink ref="K84" r:id="rId200" display="https://es.aliexpress.com/item/32576336733.html?spm=a219c.12010615.8148356.3.7464552250hiTF"/>
    <hyperlink ref="O84" r:id="rId201" display="https://www.mouser.es/ProductDetail/291-5.6K-RC"/>
    <hyperlink ref="I85" r:id="rId202" display="https://www.mouser.es/ProductDetail/291-4.7K-RC"/>
    <hyperlink ref="O85" r:id="rId203" display="https://www.mouser.es/ProductDetail/291-4.7K-RC"/>
    <hyperlink ref="I86" r:id="rId204" display="Mouser 291-470K-RC"/>
    <hyperlink ref="O86" r:id="rId205" display="Mouser 291-470K-RC"/>
    <hyperlink ref="I87" r:id="rId206" display="https://www.mouser.es/ProductDetail/603-CFR-25JR-522K7"/>
    <hyperlink ref="K87" r:id="rId207" display="https://es.aliexpress.com/item/32575105884.html?spm=a219c.12010615.8148356.1.497d3b8dMIzO1x"/>
    <hyperlink ref="O87" r:id="rId208" display="https://www.mouser.es/ProductDetail/603-CFR-25JR-522K7"/>
    <hyperlink ref="I88" r:id="rId209" display="https://www.mouser.es/ProductDetail/291-2.2K-RC"/>
    <hyperlink ref="O88" r:id="rId210" display="https://www.mouser.es/ProductDetail/291-2.2K-RC"/>
    <hyperlink ref="I89" r:id="rId211" display="https://www.mouser.es/ProductDetail/291-1K-RC"/>
    <hyperlink ref="O89" r:id="rId212" display="https://www.mouser.es/ProductDetail/291-1K-RC"/>
    <hyperlink ref="I90" r:id="rId213" display="https://www.mouser.es/ProductDetail/291-470-RC"/>
    <hyperlink ref="O90" r:id="rId214" display="https://www.mouser.es/ProductDetail/291-470-RC"/>
    <hyperlink ref="I91" r:id="rId215" display="https://www.mouser.es/ProductDetail/291-180-RC"/>
    <hyperlink ref="K91" r:id="rId216" display="https://es.aliexpress.com/item/32576348692.html?spm=a219c.12010615.8148356.5.4ae94fe7k8cueZ"/>
    <hyperlink ref="O91" r:id="rId217" display="https://www.mouser.es/ProductDetail/291-180-RC"/>
    <hyperlink ref="I92" r:id="rId218" display="https://www.mouser.es/ProductDetail/603-CFR-25JR-52-120R"/>
    <hyperlink ref="K92" r:id="rId219" display="https://es.aliexpress.com/item/32577107532.html?spm=a219c.12010615.8148356.1.5ca5c657FFbFB6"/>
    <hyperlink ref="O92" r:id="rId220" display="https://www.mouser.es/ProductDetail/603-CFR-25JR-52-120R"/>
    <hyperlink ref="I93" r:id="rId221" display="https://www.mouser.es/ProductDetail/291-100-RC"/>
    <hyperlink ref="O93" r:id="rId222" display="https://www.mouser.es/ProductDetail/291-100-RC"/>
    <hyperlink ref="I94" r:id="rId223" display="https://www.mouser.es/ProductDetail/291-75-RC"/>
    <hyperlink ref="K94" r:id="rId224" display="https://es.aliexpress.com/item/32575229360.html?spm=a219c.12010615.8148356.15.2272197cJmYFjP"/>
    <hyperlink ref="O94" r:id="rId225" display="https://www.mouser.es/ProductDetail/603-CFR-25JR-52-75R"/>
    <hyperlink ref="I95" r:id="rId226" display="Mouser 291-220K-RC"/>
    <hyperlink ref="O95" r:id="rId227" display="Mouser 291-220K-RC"/>
    <hyperlink ref="I96" r:id="rId228" display="Mouser 291-100K-RC"/>
    <hyperlink ref="O96" r:id="rId229" display="Mouser 291-100K-RC"/>
    <hyperlink ref="I97" r:id="rId230" display="Mouser 291-47K-RC"/>
    <hyperlink ref="O97" r:id="rId231" display="Mouser 291-47K-RC"/>
    <hyperlink ref="I98" r:id="rId232" display="https://www.mouser.es/ProductDetail/603-MFR-25FRF5220K"/>
    <hyperlink ref="O98" r:id="rId233" display="https://www.mouser.es/ProductDetail/603-MFR-25FRF5220K"/>
    <hyperlink ref="K99" r:id="rId234" display="https://es.aliexpress.com/item/32575205531.html?spm=a2g0o.productlist.0.0.558ccb4ddvMNDE&amp;algo_pvid=32c5f893-29f9-4dec-bba2-d4b275df3b30&amp;algo_expid=32c5f893-29f9-4dec-bba2-d4b275df3b30-0&amp;btsid=0b0a22a415833482870652256ee5a3&amp;ws_ab_test=searchweb0_0,searchweb201602_,searchweb201603_"/>
    <hyperlink ref="O99" r:id="rId235" display="https://es.aliexpress.com/item/32575205531.html?spm=a2g0o.productlist.0.0.558ccb4ddvMNDE&amp;algo_pvid=32c5f893-29f9-4dec-bba2-d4b275df3b30&amp;algo_expid=32c5f893-29f9-4dec-bba2-d4b275df3b30-0&amp;btsid=0b0a22a415833482870652256ee5a3&amp;ws_ab_test=searchweb0_0,searchweb201602_,searchweb201603_"/>
    <hyperlink ref="K100" r:id="rId236" display="https://www.aliexpress.com/item/33036857983.html?spm=a2g0o.cart.0.0.1b003c00Re1xs5&amp;mp=1"/>
    <hyperlink ref="O100" r:id="rId237" display="https://www.aliexpress.com/item/33036857983.html?spm=a2g0o.cart.0.0.1b003c00Re1xs5&amp;mp=1"/>
    <hyperlink ref="I101" r:id="rId238" display="Mouser 517-4840-6000-CP"/>
    <hyperlink ref="K101" r:id="rId239" display="https://www.aliexpress.com/item/32878657838.html?spm=a2g0o.cart.0.0.5d6b3c00IRKduF&amp;mp=1"/>
    <hyperlink ref="O101" r:id="rId240" display="https://es.aliexpress.com/item/4001048163251.html?spm=a2g0o.cart.0.0.2d163c00RspkY2&amp;mp=1"/>
    <hyperlink ref="I102" r:id="rId241" display="Mouser 517-4820-3000-CP"/>
    <hyperlink ref="K102" r:id="rId242" display="https://www.aliexpress.com/item/33002357655.html?spm=a2g0o.cart.0.0.5d6b3c00IRKduF&amp;mp=1"/>
    <hyperlink ref="O102" r:id="rId243" display="https://es.aliexpress.com/item/4001048163251.html?spm=a2g0o.cart.0.0.2d163c00RspkY2&amp;mp=1"/>
    <hyperlink ref="K103" r:id="rId244" display="https://www.aliexpress.com/item/32936483224.html?spm=a2g0o.cart.0.0.5d6b3c00IRKduF&amp;mp=1"/>
    <hyperlink ref="O103" r:id="rId245" display="https://es.aliexpress.com/item/4001048163251.html?spm=a2g0o.cart.0.0.2d163c00RspkY2&amp;mp=1"/>
    <hyperlink ref="I104" r:id="rId246" display="Mouser 517-4814-3000-CP"/>
    <hyperlink ref="K104" r:id="rId247" display="https://www.aliexpress.com/item/32664125273.html?spm=a2g0o.cart.0.0.5d6b3c00IRKduF&amp;mp=1"/>
    <hyperlink ref="O104" r:id="rId248" display="https://es.aliexpress.com/item/4001048163251.html?spm=a2g0o.cart.0.0.2d163c00RspkY2&amp;mp=1"/>
    <hyperlink ref="K105" r:id="rId249" display="https://es.aliexpress.com/item/32224656013.html?spm=a2g0s.9042311.0.0.274263c0tVT1QC"/>
    <hyperlink ref="O105" r:id="rId250" display="https://es.aliexpress.com/item/4001048163251.html?spm=a2g0o.cart.0.0.2d163c00RspkY2&amp;mp=1"/>
    <hyperlink ref="I106" r:id="rId251" display="Mouser 517-4818-3000-CP"/>
    <hyperlink ref="K106" r:id="rId252" display="https://www.aliexpress.com/item/32934032654.html?spm=a2g0o.cart.0.0.5d6b3c00IRKduF&amp;mp=1"/>
    <hyperlink ref="O106" r:id="rId253" display="https://es.aliexpress.com/item/4001048163251.html?spm=a2g0o.cart.0.0.2d163c00RspkY2&amp;mp=1"/>
    <hyperlink ref="K107" r:id="rId254" display="https://es.aliexpress.com/item/32674938937.html?spm=a2g0o.cart.0.0.b6483c00iGqujn&amp;mp=1"/>
    <hyperlink ref="O107" r:id="rId255" display="https://es.aliexpress.com/item/32674938937.html?spm=a2g0o.cart.0.0.b6483c00iGqujn&amp;mp=1"/>
    <hyperlink ref="Q107" r:id="rId256" display="https://es.aliexpress.com/item/32878848553.html?spm=a2g0o.productlist.0.0.4ae86a9dU4qUhw&amp;algo_pvid=2f9e04f2-b348-42ee-b46d-638245da564d&amp;algo_expid=2f9e04f2-b348-42ee-b46d-638245da564d-3&amp;btsid=0b0a0ad815835789719043303e0e78&amp;ws_ab_test=searchweb0_0,searchweb201602_,searchweb201603_"/>
    <hyperlink ref="I108" r:id="rId257" display="Mouser 517-4808-3000-CP"/>
    <hyperlink ref="K108" r:id="rId258" display="https://es.aliexpress.com/item/32878848553.html?spm=a2g0o.productlist.0.0.4ae86a9dU4qUhw&amp;algo_pvid=2f9e04f2-b348-42ee-b46d-638245da564d&amp;algo_expid=2f9e04f2-b348-42ee-b46d-638245da564d-3&amp;btsid=0b0a0ad815835789719043303e0e78&amp;ws_ab_test=searchweb0_0,searchweb201602_,searchweb201603_"/>
    <hyperlink ref="O108" r:id="rId259" display="https://es.aliexpress.com/item/4001048163251.html?spm=a2g0o.cart.0.0.2d163c00RspkY2&amp;mp=1"/>
    <hyperlink ref="I109" r:id="rId260" display="Mouser 517-4832-6000-CP"/>
    <hyperlink ref="K109" r:id="rId261" display="https://www.aliexpress.com/item/32826454489.html?spm=a2g0o.cart.0.0.5d6b3c00IRKduF&amp;mp=1"/>
    <hyperlink ref="O109" r:id="rId262" display="https://es.aliexpress.com/item/4001048163251.html?spm=a2g0o.cart.0.0.2d163c00RspkY2&amp;mp=1"/>
    <hyperlink ref="I110" r:id="rId263" display="https://www.mouser.es/ProductDetail/266-4.7K-RC"/>
    <hyperlink ref="O110" r:id="rId264" display="https://www.mouser.es/ProductDetail/266-4.7K-RC"/>
    <hyperlink ref="I112" r:id="rId265" display="https://www.mouser.es/ProductDetail/810-FG28X5R1E106MR00"/>
    <hyperlink ref="O112" r:id="rId266" display="https://www.mouser.es/ProductDetail/810-FG28X5R1E106MR00"/>
    <hyperlink ref="I113" r:id="rId267" display="https://www.mouser.es/ProductDetail/TE-Connectivity-AMP/5-102570-6?qs=79N2OLcp7qy4qyrcyk0rrQ%3D%3D"/>
    <hyperlink ref="K113" r:id="rId268" display="https://es.aliexpress.com/item/32698349445.html?spm=a2g0o.cart.0.0.1e483c00qe1PR2&amp;mp=1"/>
    <hyperlink ref="O113" r:id="rId269" display="https://es.aliexpress.com/item/32698349445.html?spm=a2g0o.cart.0.0.1e483c00qe1PR2&amp;mp=1"/>
    <hyperlink ref="I114" r:id="rId270" display="https://www.mouser.es/ProductDetail/512-1N4148"/>
    <hyperlink ref="O114" r:id="rId271" display="https://www.mouser.es/ProductDetail/512-1N4148"/>
    <hyperlink ref="K115" r:id="rId272" display="https://es.aliexpress.com/item/4000352695968.html?spm=a2g0o.productlist.0.0.778230ebg7tUtJ&amp;algo_pvid=31781b9e-f058-4435-b5b4-81b2eb5dc19d&amp;algo_expid=31781b9e-f058-4435-b5b4-81b2eb5dc19d-41&amp;btsid=0ab50f0815832280055907522eda8e&amp;ws_ab_test=searchweb0_0,searchweb201602_,searchweb201603_"/>
    <hyperlink ref="O115" r:id="rId273" display="https://www.aliexpress.com/item/32913352658.html?spm=a2g0o.cart.0.0.b6503c00UFSMbm&amp;mp=1"/>
    <hyperlink ref="K116" r:id="rId274" display="https://www.aliexpress.com/item/32839783833.html?spm=a2g0o.cart.0.0.4a7c3c009eaMMK&amp;mp=1"/>
    <hyperlink ref="O116" r:id="rId275" display="https://es.aliexpress.com/item/4000111248826.html?spm=a2g0s.9042311.0.0.1fb663c0ck5cSc"/>
    <hyperlink ref="P116" r:id="rId276" display="https://www.aliexpress.com/item/32950130974.html?spm=a2g0o.cart.0.0.78923c00JCqOi3&amp;mp=1"/>
    <hyperlink ref="I117" r:id="rId277" display="https://www.mouser.es/ProductDetail/540-G99-0742"/>
    <hyperlink ref="K117" r:id="rId278" display="https://es.aliexpress.com/item/32719735398.html?spm=a2g0s.9042311.0.0.274263c09xaOks"/>
    <hyperlink ref="O117" r:id="rId279" display="https://www.mouser.es/ProductDetail/540-G99-0742"/>
    <hyperlink ref="I118" r:id="rId280" display="https://www.mouser.es/ProductDetail/540-G99-0226"/>
    <hyperlink ref="O118" r:id="rId281" display="https://www.mouser.es/ProductDetail/540-G99-0226"/>
    <hyperlink ref="Q118" r:id="rId282" display="https://es.aliexpress.com/item/32719735398.html?spm=a2g0s.9042311.0.0.274263c0BLT3qO"/>
    <hyperlink ref="I119" r:id="rId283" display="https://www.mouser.es/ProductDetail/540-MX1A-21NW"/>
    <hyperlink ref="O119" r:id="rId284" display="https://www.mouser.es/ProductDetail/540-MX1A-21NW"/>
    <hyperlink ref="I120" r:id="rId285" display="https://www.mouser.es/ProductDetail/593-VAOL-3HDE4"/>
    <hyperlink ref="K120" r:id="rId286" display="https://es.aliexpress.com/item/32886530132.html?spm=a2g0o.productlist.0.0.38e9191diLk8Qs&amp;algo_pvid=56871616-909a-4ddd-8624-f68c2b0270dc&amp;algo_expid=56871616-909a-4ddd-8624-f68c2b0270dc-1&amp;btsid=0b0a01f815833447166001196e9efa&amp;ws_ab_test=searchweb0_0,searchweb201602_,searchweb201603_"/>
    <hyperlink ref="O120" r:id="rId287" display="https://www.mouser.es/ProductDetail/593-VAOL-3HDE4"/>
    <hyperlink ref="I121" r:id="rId288" display="https://www.mouser.es/ProductDetail/593-VAOL-3HCE4"/>
    <hyperlink ref="O121" r:id="rId289" display="https://www.mouser.es/ProductDetail/593-VAOL-3HCE4"/>
    <hyperlink ref="I122" r:id="rId290" display="https://www.mouser.es/ProductDetail/593-VAOL-3HAE4"/>
    <hyperlink ref="O122" r:id="rId291" display="https://www.mouser.es/ProductDetail/593-VAOL-3HAE4"/>
    <hyperlink ref="I125" r:id="rId292" display="https://www.mouser.es/ProductDetail/595-SN74LS145N"/>
    <hyperlink ref="K125" r:id="rId293" display="https://es.aliexpress.com/item/33053938855.html?spm=a2g0o.cart.0.0.6f013c00EiDZTR&amp;mp=1"/>
    <hyperlink ref="O125" r:id="rId294" display="https://www.mouser.es/ProductDetail/595-SN74LS145N"/>
    <hyperlink ref="I126" r:id="rId295" display="https://www.mouser.es/ProductDetail/291-470-RC"/>
    <hyperlink ref="O126" r:id="rId296" display="https://www.mouser.es/ProductDetail/291-470-RC"/>
    <hyperlink ref="I127" r:id="rId297" display="Mouser 517-4814-3000-CP"/>
    <hyperlink ref="K127" r:id="rId298" display="https://www.aliexpress.com/item/32664125273.html?spm=a2g0o.cart.0.0.5d6b3c00IRKduF&amp;mp=1"/>
    <hyperlink ref="K128" r:id="rId299" display="https://www.aliexpress.com/item/32936483224.html?spm=a2g0o.cart.0.0.5d6b3c00IRKduF&amp;mp=1"/>
    <hyperlink ref="K129" r:id="rId300" display="https://es.aliexpress.com/item/33029492417.html?spm=a2g0o.detail.0.0.27ec6212go2Os7&amp;gps-id=pcDetailCartBuyAlsoBuy&amp;scm=1007.12908.131037.0&amp;scm_id=1007.12908.131037.0&amp;scm-url=1007.12908.131037.0&amp;pvid=1a733344-8b72-4849-88a5-eafa41b8490e"/>
    <hyperlink ref="O129" r:id="rId301" display="https://es.aliexpress.com/item/33029492417.html?spm=a2g0o.detail.0.0.27ec6212go2Os7&amp;gps-id=pcDetailCartBuyAlsoBuy&amp;scm=1007.12908.131037.0&amp;scm_id=1007.12908.131037.0&amp;scm-url=1007.12908.131037.0&amp;pvid=1a733344-8b72-4849-88a5-eafa41b8490e"/>
    <hyperlink ref="K130" r:id="rId302" display="https://es.aliexpress.com/item/33051386587.html?spm=a2g0o.productlist.0.0.24c622f5ZLWYW5&amp;s=p&amp;ad_pvid=202003220524257836225585046730000602814_1&amp;algo_pvid=d6ac2c5f-2494-45cc-aeb2-94a0db2830ef&amp;algo_expid=d6ac2c5f-2494-45cc-aeb2-94a0db2830ef-0&amp;btsid=0b0a22a415848798653692488e09ac&amp;ws_ab_test=searchweb0_0,searchweb201602_,searchweb201603_"/>
    <hyperlink ref="O130" r:id="rId303" display="https://es.aliexpress.com/item/33051386587.html?spm=a2g0o.productlist.0.0.24c622f5ZLWYW5&amp;s=p&amp;ad_pvid=202003220524257836225585046730000602814_1&amp;algo_pvid=d6ac2c5f-2494-45cc-aeb2-94a0db2830ef&amp;algo_expid=d6ac2c5f-2494-45cc-aeb2-94a0db2830ef-0&amp;btsid=0b0a22a415848798653692488e09ac&amp;ws_ab_test=searchweb0_0,searchweb201602_,searchweb201603_"/>
    <hyperlink ref="I131" r:id="rId304" display="http://www.msxcalamar.com/catalog/index.php?id_product=1&amp;controller=product"/>
    <hyperlink ref="K131" r:id="rId305" display="http://retrocables.es/tienda/index.php?id_product=53&amp;controller=product&amp;id_lang=4"/>
    <hyperlink ref="O131" r:id="rId306" display="http://retrocables.es/tienda/index.php?id_product=53&amp;controller=product&amp;id_lang=4"/>
    <hyperlink ref="I132" r:id="rId307" display="http://www.msxcalamar.com/catalog/index.php?id_product=5&amp;controller=product"/>
    <hyperlink ref="K132" r:id="rId308" display="http://retrocables.es/tienda/index.php?id_product=3&amp;controller=product&amp;id_lang=4"/>
    <hyperlink ref="O132" r:id="rId309" display="http://retrocables.es/tienda/index.php?id_product=3&amp;controller=product&amp;id_lang=4"/>
    <hyperlink ref="I133" r:id="rId310" display="http://www.msxcalamar.com/catalog/index.php?id_product=5&amp;controller=product"/>
    <hyperlink ref="O133" r:id="rId311" display="http://retrocables.es/tienda/index.php?id_product=3&amp;controller=product&amp;id_lang=4"/>
    <hyperlink ref="O135" r:id="rId312" display="https://es.aliexpress.com/item/32224656013.html?spm=a2g0s.9042311.0.0.274263c0tVT1QC"/>
    <hyperlink ref="K144" r:id="rId313" display="https://www.mouser.com/ProjectManager/ProjectDetail.aspx?AccessID=78f62e0117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  <drawing r:id="rId31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34421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2020-03-07T21:28:50Z</dcterms:created>
  <dc:creator/>
  <dc:description/>
  <dc:language>es-ES</dc:language>
  <cp:lastModifiedBy/>
  <dcterms:modified xsi:type="dcterms:W3CDTF">2020-09-20T23:00:36Z</dcterms:modified>
  <cp:revision>118</cp:revision>
  <dc:subject/>
  <dc:title/>
</cp:coreProperties>
</file>