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definedNames>
    <definedName function="false" hidden="true" localSheetId="0" name="_xlnm._FilterDatabase" vbProcedure="false">Hoja1!$A$1:$M$147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<sst xmlns="http://schemas.openxmlformats.org/spreadsheetml/2006/main" count="970" uniqueCount="422">
  <si>
    <t xml:space="preserve">orden</t>
  </si>
  <si>
    <t xml:space="preserve">tipo componente</t>
  </si>
  <si>
    <t xml:space="preserve">referencia</t>
  </si>
  <si>
    <t xml:space="preserve">Descripcion</t>
  </si>
  <si>
    <t xml:space="preserve">qty</t>
  </si>
  <si>
    <t xml:space="preserve">cost</t>
  </si>
  <si>
    <t xml:space="preserve">pvp</t>
  </si>
  <si>
    <t xml:space="preserve">huella</t>
  </si>
  <si>
    <t xml:space="preserve">cost_unit</t>
  </si>
  <si>
    <t xml:space="preserve">pago</t>
  </si>
  <si>
    <t xml:space="preserve">min</t>
  </si>
  <si>
    <t xml:space="preserve">P_Ali</t>
  </si>
  <si>
    <t xml:space="preserve">proveedor</t>
  </si>
  <si>
    <t xml:space="preserve">1 PB</t>
  </si>
  <si>
    <t xml:space="preserve">array resistencias</t>
  </si>
  <si>
    <t xml:space="preserve">RR1 - RR4</t>
  </si>
  <si>
    <t xml:space="preserve">10 kohm, bussed, 10 pin SIP rr2=sip9</t>
  </si>
  <si>
    <t xml:space="preserve">https://es.aliexpress.com/item/32700746987.html?spm=a2g0o.productlist.0.0.23c270fc3pnQ1L&amp;algo_pvid=0050cdcf-12d5-4fd1-bbd3-7b51ed039c9b&amp;algo_expid=0050cdcf-12d5-4fd1-bbd3-7b51ed039c9b-9&amp;btsid=0b0a050116043722801821411edeea&amp;ws_ab_test=searchweb0_0,searchweb201602_,searchweb201603_</t>
  </si>
  <si>
    <t xml:space="preserve">ALI</t>
  </si>
  <si>
    <t xml:space="preserve">RR5 - RR7</t>
  </si>
  <si>
    <t xml:space="preserve">4.7 kohm, bussed, 10 pin SIP</t>
  </si>
  <si>
    <t xml:space="preserve">RR8, RR10, RR1 teclado</t>
  </si>
  <si>
    <t xml:space="preserve">4.7 kohm, bussed, 6 pin SIP</t>
  </si>
  <si>
    <t xml:space="preserve">https://es.aliexpress.com/item/32838910535.html?spm=a2g0o.productlist.0.0.76332cbdKZwiq8&amp;algo_pvid=c3a45284-2e9f-40de-97f2-b2e67ad2d2ce&amp;algo_expid=c3a45284-2e9f-40de-97f2-b2e67ad2d2ce-0&amp;btsid=0b0a0ae216126564247718702e5f3b&amp;ws_ab_test=searchweb0_0,searchweb201602_,searchweb201603_</t>
  </si>
  <si>
    <t xml:space="preserve">RR9</t>
  </si>
  <si>
    <t xml:space="preserve">470 ohm, bussed, 6 pin SIP</t>
  </si>
  <si>
    <t xml:space="preserve">Battery Holder</t>
  </si>
  <si>
    <t xml:space="preserve">BT1</t>
  </si>
  <si>
    <t xml:space="preserve">CR2032 Battery holder</t>
  </si>
  <si>
    <t xml:space="preserve">https://es.aliexpress.com/item/32949445306.html?spm=a2g0o.productlist.0.0.12884e10wsmiJb&amp;algo_pvid=4d24fc2c-cc26-42da-b15a-439e07fbc2e8&amp;algo_expid=4d24fc2c-cc26-42da-b15a-439e07fbc2e8-3&amp;btsid=0b0a050b15832795788355240e6c4b&amp;ws_ab_test=searchweb0_0,searchweb201602_,searchweb201603_</t>
  </si>
  <si>
    <t xml:space="preserve">circuito integrado</t>
  </si>
  <si>
    <t xml:space="preserve">U1</t>
  </si>
  <si>
    <t xml:space="preserve">Z80 CPU, CMOS, 40 pin DIP - Z84C00xxPEG</t>
  </si>
  <si>
    <t xml:space="preserve">40dip600</t>
  </si>
  <si>
    <t xml:space="preserve">https://www.utsource.net/itm/p/538998.html</t>
  </si>
  <si>
    <t xml:space="preserve">utsource</t>
  </si>
  <si>
    <t xml:space="preserve">U2</t>
  </si>
  <si>
    <t xml:space="preserve">82C55 PPI, CMOS, 40 pin DIP - CP82C55AZ</t>
  </si>
  <si>
    <t xml:space="preserve">https://www.utsource.net/itm/p/11653776.html</t>
  </si>
  <si>
    <t xml:space="preserve">U48</t>
  </si>
  <si>
    <t xml:space="preserve">MCP6281-E/P Operational Amplifier, 8 pin DIP</t>
  </si>
  <si>
    <t xml:space="preserve">8dip300</t>
  </si>
  <si>
    <t xml:space="preserve">https://www.futurlec.com/SFMicrochip/MCP6281pr.shtml</t>
  </si>
  <si>
    <t xml:space="preserve">futurlec</t>
  </si>
  <si>
    <t xml:space="preserve">U49</t>
  </si>
  <si>
    <t xml:space="preserve">LM311N, Voltage Comparator, 8 pin DIP</t>
  </si>
  <si>
    <t xml:space="preserve">https://es.aliexpress.com/item/32969192999.html?spm=a2g0o.productlist.0.0.43b6a765jg4RK2&amp;algo_pvid=523850fc-65dc-49b8-9ff5-e04db4ee003e&amp;algo_expid=523850fc-65dc-49b8-9ff5-e04db4ee003e-0&amp;btsid=0b0a3f8115833761729195482e8acb&amp;ws_ab_test=searchweb0_0,searchweb201602_,searchweb201603_</t>
  </si>
  <si>
    <t xml:space="preserve">U7</t>
  </si>
  <si>
    <t xml:space="preserve">512 KiB SRAM, 32 pin DIP - AS6C4008</t>
  </si>
  <si>
    <t xml:space="preserve">32dip600</t>
  </si>
  <si>
    <t xml:space="preserve">https://www.utsource.net/itm/p/443542.html</t>
  </si>
  <si>
    <t xml:space="preserve">U12 - U14</t>
  </si>
  <si>
    <t xml:space="preserve">Simple Programmable Logic Device - ATF16V8B</t>
  </si>
  <si>
    <t xml:space="preserve">20dip300</t>
  </si>
  <si>
    <t xml:space="preserve">https://www.utsource.net/itm/p/11224210.html</t>
  </si>
  <si>
    <t xml:space="preserve">U3</t>
  </si>
  <si>
    <t xml:space="preserve">V9958 VDP, 64 pin DIP (OR V9938)</t>
  </si>
  <si>
    <t xml:space="preserve">64dip600</t>
  </si>
  <si>
    <t xml:space="preserve">https://www.utsource.net/itm/p/1872435.html</t>
  </si>
  <si>
    <t xml:space="preserve">U4</t>
  </si>
  <si>
    <t xml:space="preserve">YM2149 PSG, 40 pin DIP or AY-3-8910</t>
  </si>
  <si>
    <t xml:space="preserve">https://www.utsource.net/itm/p/11544046.html</t>
  </si>
  <si>
    <t xml:space="preserve">U46</t>
  </si>
  <si>
    <t xml:space="preserve">Microprocessor Supervisory Circuit – ADM691A (or: MAX691, LTC691, ADM691)</t>
  </si>
  <si>
    <t xml:space="preserve">16dip300</t>
  </si>
  <si>
    <t xml:space="preserve">https://www.utsource.net/itm/p/302728.html</t>
  </si>
  <si>
    <t xml:space="preserve">U47</t>
  </si>
  <si>
    <t xml:space="preserve">Sony CXA1645P RGB Encoder, 24 pin DIP-400</t>
  </si>
  <si>
    <t xml:space="preserve">24dip400</t>
  </si>
  <si>
    <t xml:space="preserve">https://www.utsource.net/itm/p/6711178.html</t>
  </si>
  <si>
    <t xml:space="preserve">U5</t>
  </si>
  <si>
    <t xml:space="preserve">RP5C01 RTC, 18 pin DIP</t>
  </si>
  <si>
    <t xml:space="preserve">18dip300</t>
  </si>
  <si>
    <t xml:space="preserve">https://www.utsource.net/itm/p/1893251.html</t>
  </si>
  <si>
    <t xml:space="preserve">U6</t>
  </si>
  <si>
    <t xml:space="preserve">512 KiB Flash ROM, 32 pin DIP - SST39SF040</t>
  </si>
  <si>
    <t xml:space="preserve">https://www.utsource.net/itm/p/1806466.html</t>
  </si>
  <si>
    <t xml:space="preserve">U8 - U11</t>
  </si>
  <si>
    <t xml:space="preserve">D41464, 64K x 4 DRAM, 18 pin DIP</t>
  </si>
  <si>
    <t xml:space="preserve">https://www.utsource.net/itm/p/1724057.html</t>
  </si>
  <si>
    <t xml:space="preserve">condensadores</t>
  </si>
  <si>
    <t xml:space="preserve">C1 - C58</t>
  </si>
  <si>
    <t xml:space="preserve">0.1 uF, MLCC, 5 mm Pitch</t>
  </si>
  <si>
    <t xml:space="preserve">https://es.aliexpress.com/item/1005001715033995.html?gatewayAdapt=glo2esp&amp;spm=a2g0o.cart.0.0.669a3c002XTihQ&amp;mp=1</t>
  </si>
  <si>
    <t xml:space="preserve">C59 - C64</t>
  </si>
  <si>
    <t xml:space="preserve">220 uF, Electrolytic</t>
  </si>
  <si>
    <t xml:space="preserve">https://es.aliexpress.com/item/1005002047657907.html?gatewayAdapt=glo2esp&amp;spm=a2g0o.order_list.0.0.21ef194dS3GPxO</t>
  </si>
  <si>
    <t xml:space="preserve">C65 – C67</t>
  </si>
  <si>
    <t xml:space="preserve">100 uF, 25V, Aluminum Organic Polymer </t>
  </si>
  <si>
    <t xml:space="preserve">C71 - C77 </t>
  </si>
  <si>
    <t xml:space="preserve">10 uF, Electrolytic</t>
  </si>
  <si>
    <t xml:space="preserve">C78</t>
  </si>
  <si>
    <t xml:space="preserve">1 uF, Electrolytic</t>
  </si>
  <si>
    <t xml:space="preserve">C68-C70 C3kbd</t>
  </si>
  <si>
    <t xml:space="preserve">10 uF, MLCC, 5 mm Pitch Note C71 optional - cassette recorder support.</t>
  </si>
  <si>
    <t xml:space="preserve">https://es.aliexpress.com/item/4000395699194.html?spm=a2g0o.cart.0.0.536f3c00ER5ucW&amp;mp=1</t>
  </si>
  <si>
    <t xml:space="preserve">C79, C80 </t>
  </si>
  <si>
    <t xml:space="preserve">22 nF, MLCC, 5 mm Pitch</t>
  </si>
  <si>
    <t xml:space="preserve">C81</t>
  </si>
  <si>
    <t xml:space="preserve">1.5 nF, MLCC, 5 mm Pitch</t>
  </si>
  <si>
    <t xml:space="preserve">https://es.aliexpress.com/item/1005002548897890.html?gatewayAdapt=glo2esp&amp;spm=a2g0o.cart.0.0.68693c00osDzKS&amp;mp=1</t>
  </si>
  <si>
    <t xml:space="preserve">C82 - C84 </t>
  </si>
  <si>
    <t xml:space="preserve">330 pF, MLCC, 5 mm Pitch</t>
  </si>
  <si>
    <t xml:space="preserve">C91 </t>
  </si>
  <si>
    <t xml:space="preserve">27 pF, MLCC, 5 mm Pitch optional for NTSC support</t>
  </si>
  <si>
    <t xml:space="preserve">https://es.aliexpress.com/item/32971478818.html?spm=a2g0o.productlist.0.0.7ec05137DZiMT7&amp;algo_pvid=3b24a91e-a2e1-4e66-8c6e-86a1dea67b4a&amp;algo_exp_id=3b24a91e-a2e1-4e66-8c6e-86a1dea67b4a-20&amp;pdp_ext_f=%7B%22sku_id%22%3A%2266601007988%22%7D&amp;pdp_pi=-1%3B0.64%3B-1%3B-1%40salePrice%3BEUR%3Bsearch-mainSearch</t>
  </si>
  <si>
    <t xml:space="preserve">18 pF, MLCC, 5 mm Pitch optional for PAL support</t>
  </si>
  <si>
    <t xml:space="preserve">C85 </t>
  </si>
  <si>
    <t xml:space="preserve">47 pF, MLCC, 5 mm Pitch</t>
  </si>
  <si>
    <t xml:space="preserve">C86, C87 </t>
  </si>
  <si>
    <t xml:space="preserve">33 pF, MLCC, 5 mm Pitch</t>
  </si>
  <si>
    <t xml:space="preserve">C92, C93</t>
  </si>
  <si>
    <t xml:space="preserve">22 pF, MLCC, 5 mm Pitch</t>
  </si>
  <si>
    <t xml:space="preserve">C94</t>
  </si>
  <si>
    <t xml:space="preserve">4.7 pF, MLCC, 5 mm Pitch</t>
  </si>
  <si>
    <t xml:space="preserve">https://es.aliexpress.com/item/32866347974.html?gatewayAdapt=glo2esp&amp;spm=a2g0o.order_list.0.0.21ef194dTX0FPJ</t>
  </si>
  <si>
    <t xml:space="preserve">C88 - C90 </t>
  </si>
  <si>
    <t xml:space="preserve">30 pF, Trim Capactiors, 5 mm Pitch</t>
  </si>
  <si>
    <t xml:space="preserve">https://es.aliexpress.com/item/32887483199.html?spm=a2g0o.productlist.0.0.59372f85VWoeAV&amp;s=p&amp;ad_pvid=202006070501502866994471733480002326835_2&amp;algo_pvid=41d94bf0-d301-4432-a2b7-66a525d3002c&amp;algo_expid=41d94bf0-d301-4432-a2b7-66a525d3002c-1&amp;btsid=0ab6d6951</t>
  </si>
  <si>
    <t xml:space="preserve">conectores</t>
  </si>
  <si>
    <t xml:space="preserve">J10</t>
  </si>
  <si>
    <t xml:space="preserve">8 pin friction lock connector (KF2510)</t>
  </si>
  <si>
    <t xml:space="preserve">SIP8</t>
  </si>
  <si>
    <t xml:space="preserve">https://es.aliexpress.com/item/32853612469.html?spm=a2g0o.productlist.0.0.3dbbcbe3Vbwtm9&amp;algo_pvid=ea19c974-e434-4cac-b9be-dfc5a240b8cb&amp;algo_exp_id=ea19c974-e434-4cac-b9be-dfc5a240b8cb-4&amp;pdp_ext_f=%7B%22sku_id%22%3A%2265226519322%22%7D&amp;pdp_pi=-1%3B1.45%3B-1%3B-1%40salePrice%3BEUR%3Bsearch-mainSearch</t>
  </si>
  <si>
    <t xml:space="preserve">J11</t>
  </si>
  <si>
    <t xml:space="preserve">2x8 pin header, shrouded</t>
  </si>
  <si>
    <t xml:space="preserve">https://es.aliexpress.com/item/33055386913.html?spm=a2g0s.9042311.0.0.274263c0FNtmYz</t>
  </si>
  <si>
    <t xml:space="preserve">J12</t>
  </si>
  <si>
    <t xml:space="preserve">2x20 female pin socket</t>
  </si>
  <si>
    <t xml:space="preserve">https://es.aliexpress.com/item/32854215610.html?spm=a2g0s.9042311.0.0.274263c0HoVxAp</t>
  </si>
  <si>
    <t xml:space="preserve">J13 </t>
  </si>
  <si>
    <t xml:space="preserve">2x2 pin header Note: Optional /RESET and /NMI header</t>
  </si>
  <si>
    <t xml:space="preserve">https://es.aliexpress.com/item/4000857385112.html?spm=a2g0o.productlist.0.0.669d17cbUEmx2F&amp;algo_pvid=33949dbe-6dea-4d33-8847-5db6fcdce716&amp;algo_exp_id=33949dbe-6dea-4d33-8847-5db6fcdce716-6&amp;pdp_ext_f=%7B%22sku_id%22%3A%2210000009672110485%22%7D&amp;pdp_pi=-1%3B0.58%3B-1%3B-1%40salePrice%3BEUR%3Bsearch-mainSearch</t>
  </si>
  <si>
    <t xml:space="preserve">J14 </t>
  </si>
  <si>
    <t xml:space="preserve">1x13 pin header Note: Optional Color Bus header</t>
  </si>
  <si>
    <t xml:space="preserve">J7, J8</t>
  </si>
  <si>
    <t xml:space="preserve">Sub-D DE9M, Right Angle, PCB mount</t>
  </si>
  <si>
    <t xml:space="preserve">https://es.aliexpress.com/item/33047762896.html?spm=a2g0o.cart.0.0.75f13c003a26aT&amp;mp=1&amp;gatewayAdapt=glo2esp</t>
  </si>
  <si>
    <t xml:space="preserve">J1</t>
  </si>
  <si>
    <t xml:space="preserve">DC Power Jack, 2,1mm</t>
  </si>
  <si>
    <t xml:space="preserve">Conn_Power_Jack</t>
  </si>
  <si>
    <t xml:space="preserve">https://es.aliexpress.com/item/33005175186.html?spm=a2g0s.9042311.0.0.274263c0yTxl9o</t>
  </si>
  <si>
    <t xml:space="preserve">J3 </t>
  </si>
  <si>
    <t xml:space="preserve">RCA Phono connector, white</t>
  </si>
  <si>
    <t xml:space="preserve">https://es.aliexpress.com/item/32872668581.html?gatewayAdapt=glo2esp&amp;spm=a2g0o.order_list.0.0.21ef194dpMR9tE</t>
  </si>
  <si>
    <t xml:space="preserve">J2</t>
  </si>
  <si>
    <t xml:space="preserve">RCA Phono connector, Yellow</t>
  </si>
  <si>
    <t xml:space="preserve">J4</t>
  </si>
  <si>
    <t xml:space="preserve">Mini DIN 4-pos, Right Angle, PCB mount</t>
  </si>
  <si>
    <t xml:space="preserve">https://es.aliexpress.com/item/4001127618621.html?gatewayAdapt=glo2esp&amp;spm=a2g0o.cart.0.0.7b903c00RLpJpf&amp;mp=1</t>
  </si>
  <si>
    <t xml:space="preserve">J5, J6</t>
  </si>
  <si>
    <t xml:space="preserve">DIN 8-pos, Right PCB 8P DS-8-101 270 Deg</t>
  </si>
  <si>
    <t xml:space="preserve">https://es.aliexpress.com/item/1005001519612861.html?gatewayAdapt=glo2esp&amp;spm=a2g0o.order_list.0.0.21ef194dpMR9tE</t>
  </si>
  <si>
    <t xml:space="preserve">J9 </t>
  </si>
  <si>
    <t xml:space="preserve">Centronics 14-pos, Female, Right Angle, PCB (J9 optional - printer port) </t>
  </si>
  <si>
    <t xml:space="preserve">https://es.aliexpress.com/item/1005001868358006.html?gatewayAdapt=glo2esp&amp;spm=a2g0o.order_list.0.0.21ef194dpMR9tE</t>
  </si>
  <si>
    <t xml:space="preserve">SLOT1</t>
  </si>
  <si>
    <t xml:space="preserve">50 pin card edge connector msx slot</t>
  </si>
  <si>
    <t xml:space="preserve">https://es.aliexpress.com/item/33029711948.html?gatewayAdapt=glo2esp&amp;spm=a2g0o.order_list.0.0.21ef194d7Wavrg</t>
  </si>
  <si>
    <t xml:space="preserve">SLOT2</t>
  </si>
  <si>
    <t xml:space="preserve">50 pin card edge right angle optional replacement</t>
  </si>
  <si>
    <t xml:space="preserve">https://es.aliexpress.com/item/33029458127.html?gatewayAdapt=glo2esp&amp;spm=a2g0o.order_list.0.0.21ef194d7Wavrg</t>
  </si>
  <si>
    <t xml:space="preserve">diodo</t>
  </si>
  <si>
    <t xml:space="preserve">D1, D4-D6 Kbd</t>
  </si>
  <si>
    <t xml:space="preserve">1N4148  Note D1 is optional - cassette recorder support.</t>
  </si>
  <si>
    <t xml:space="preserve">https://es.aliexpress.com/item/32958352035.html?gatewayAdapt=glo2esp&amp;spm=a2g0o.cart.0.0.5ab33c00KcRw3m&amp;mp=1</t>
  </si>
  <si>
    <t xml:space="preserve">fuente DC-DC</t>
  </si>
  <si>
    <t xml:space="preserve">no ref</t>
  </si>
  <si>
    <t xml:space="preserve">eletechsup DD1718PA +-12V miniDC Step-up Boost conv. module</t>
  </si>
  <si>
    <t xml:space="preserve">https://es.aliexpress.com/item/1005003823155229.html?spm=a2g0o.order_list.order_list_main.71.21ef194dFYp7Md&amp;gatewayAdapt=glo2esp</t>
  </si>
  <si>
    <t xml:space="preserve">inductancia</t>
  </si>
  <si>
    <t xml:space="preserve">L1</t>
  </si>
  <si>
    <t xml:space="preserve">68 uH, axial</t>
  </si>
  <si>
    <t xml:space="preserve">https://es.aliexpress.com/item/4000041972450.html?spm=a2g0s.9042311.0.0.274263c0cxnfBs</t>
  </si>
  <si>
    <t xml:space="preserve">L2, L3 </t>
  </si>
  <si>
    <t xml:space="preserve">5.6 uH, axial </t>
  </si>
  <si>
    <t xml:space="preserve">interruptores</t>
  </si>
  <si>
    <t xml:space="preserve">AC 250V 3A 2 Pin/ME/SPST Snap en Mini barco interruptor basculante</t>
  </si>
  <si>
    <t xml:space="preserve">switch</t>
  </si>
  <si>
    <t xml:space="preserve">https://es.aliexpress.com/item/1005001513148147.html?spm=a2g0o.productlist.0.0.7c151b607Nxlg0&amp;algo_pvid=727cbf4f-c302-407c-a946-709ef031c3f9&amp;algo_exp_id=727cbf4f-c302-407c-a946-709ef031c3f9-0&amp;pdp_ext_f=%7B%22sku_id%22%3A%2212000016417124501%22%7D&amp;pdp_pi=-1%3B0.84%3B-1%3B-1%40salePrice%3BEUR%3Bsearch-mainSearch</t>
  </si>
  <si>
    <t xml:space="preserve">Jumper</t>
  </si>
  <si>
    <t xml:space="preserve">JP1, JP2</t>
  </si>
  <si>
    <t xml:space="preserve">2 pin header</t>
  </si>
  <si>
    <t xml:space="preserve">https://es.aliexpress.com/item/4000857385112.html?spm=a2g0o.productlist.0.0.669d17cbUEmx2F&amp;algo_pvid=33949dbe-6dea-4d33-8847-5db6fcdce716&amp;algo_exp_id=33949dbe-6dea-4d33-8847-5db6fcdce716-6&amp;pdp_ext_f=%7B%22sku_id%22%3A%2210000009672110485%22%7D&amp;pdp_pi=-1%252</t>
  </si>
  <si>
    <t xml:space="preserve">JP3 – JP6</t>
  </si>
  <si>
    <t xml:space="preserve">3 pin header</t>
  </si>
  <si>
    <t xml:space="preserve">JP7 – JP12</t>
  </si>
  <si>
    <t xml:space="preserve">2x3 pin header or 4u 1x3 pin header</t>
  </si>
  <si>
    <t xml:space="preserve">osciladores/cristales</t>
  </si>
  <si>
    <t xml:space="preserve">Y1</t>
  </si>
  <si>
    <t xml:space="preserve">21.477270 MHz</t>
  </si>
  <si>
    <t xml:space="preserve">https://es.aliexpress.com/item/1198764825.html?spm=a2g0o.cart.0.0.29e53c00L2QtBx&amp;mp=1</t>
  </si>
  <si>
    <t xml:space="preserve">Y2</t>
  </si>
  <si>
    <t xml:space="preserve">32.768 Hz</t>
  </si>
  <si>
    <t xml:space="preserve">https://es.aliexpress.com/item/32950588567.html?spm=a2g0o.productlist.0.0.57d17acaySF0Ng&amp;algo_pvid=73e12017-6c27-4fe9-ace3-097a6f75a18c&amp;algo_expid=73e12017-6c27-4fe9-ace3-097a6f75a18c-1&amp;btsid=0b0a182b15835769975947802ec609&amp;ws_ab_test=searchweb0_0,searchwe</t>
  </si>
  <si>
    <t xml:space="preserve">Y3</t>
  </si>
  <si>
    <t xml:space="preserve">4.433618 MHz</t>
  </si>
  <si>
    <t xml:space="preserve">https://es.aliexpress.com/item/32846225923.html?spm=a2g0s.9042311.0.0.274263c0K6y6dV</t>
  </si>
  <si>
    <t xml:space="preserve">otros</t>
  </si>
  <si>
    <t xml:space="preserve">F1 </t>
  </si>
  <si>
    <t xml:space="preserve">Fusible 750 mA, radial, 5 mm pitch </t>
  </si>
  <si>
    <t xml:space="preserve">https://es.aliexpress.com/item/1005001821893225.html?spm=a2g0o.productlist.main.27.3e9c7685F8jJKZ&amp;algo_pvid=e4db7887-e6e6-46e5-8c90-2a586623277b&amp;algo_exp_id=e4db7887-e6e6-46e5-8c90-2a586623277b-13&amp;pdp_npi=3%40dis%21EUR%212.31%212.19%21%21%21%21%21%402100b0d116878571196074450d0742%2112000017744883976%21sea%21ES%21821085921&amp;curPageLogUid=mHPlacBLZVMc</t>
  </si>
  <si>
    <t xml:space="preserve">PCB</t>
  </si>
  <si>
    <t xml:space="preserve">OMEGA</t>
  </si>
  <si>
    <t xml:space="preserve">Omega Mainboard PCB</t>
  </si>
  <si>
    <t xml:space="preserve">https://jlcpcb.com/</t>
  </si>
  <si>
    <t xml:space="preserve">jlcpcb</t>
  </si>
  <si>
    <t xml:space="preserve">puertas</t>
  </si>
  <si>
    <t xml:space="preserve">U15 - U18</t>
  </si>
  <si>
    <t xml:space="preserve">4-by-4 Register File - 74HC670, 16 pin DIP</t>
  </si>
  <si>
    <t xml:space="preserve">https://www.utsource.net/itm/p/107369.html</t>
  </si>
  <si>
    <t xml:space="preserve">U25, U26</t>
  </si>
  <si>
    <t xml:space="preserve">74F245, 20 pin DIP</t>
  </si>
  <si>
    <t xml:space="preserve">https://www.utsource.net/itm/p/11223752.html</t>
  </si>
  <si>
    <t xml:space="preserve">U42, U2 KBD</t>
  </si>
  <si>
    <t xml:space="preserve">74LS07, 14 pin DIP</t>
  </si>
  <si>
    <t xml:space="preserve">14dip300</t>
  </si>
  <si>
    <t xml:space="preserve">https://es.aliexpress.com/item/1005003087978058.html?spm=a2g0o.cart.0.0.7ffd7a9df56xQb&amp;mp=1&amp;gatewayAdapt=glo2esp</t>
  </si>
  <si>
    <t xml:space="preserve">U19 - U21</t>
  </si>
  <si>
    <t xml:space="preserve">74F541, 20 pin DIP</t>
  </si>
  <si>
    <t xml:space="preserve">https://www.utsource.net/itm/p/11226687.html</t>
  </si>
  <si>
    <t xml:space="preserve">U22</t>
  </si>
  <si>
    <t xml:space="preserve">74HCT540, 20 pin DIP</t>
  </si>
  <si>
    <t xml:space="preserve">https://www.utsource.net/itm/p/11726410.html</t>
  </si>
  <si>
    <t xml:space="preserve">U23, U24</t>
  </si>
  <si>
    <t xml:space="preserve">74HCT273, 20 pin DIP. Note U24 is optional - printer port support.</t>
  </si>
  <si>
    <t xml:space="preserve">https://www.utsource.net/itm/p/98111.html</t>
  </si>
  <si>
    <t xml:space="preserve">U27</t>
  </si>
  <si>
    <t xml:space="preserve">74HCT175, 16 pin DIP</t>
  </si>
  <si>
    <t xml:space="preserve">https://www.utsource.net/itm/p/11758168.html</t>
  </si>
  <si>
    <t xml:space="preserve">U28, U29</t>
  </si>
  <si>
    <t xml:space="preserve">74HCT157, 16 pin DIP</t>
  </si>
  <si>
    <t xml:space="preserve">https://www.utsource.net/itm/p/344455.html</t>
  </si>
  <si>
    <t xml:space="preserve">U30, U31</t>
  </si>
  <si>
    <t xml:space="preserve">74HCT153, 16 pin DIP</t>
  </si>
  <si>
    <t xml:space="preserve">https://www.utsource.net/itm/p/98090.html</t>
  </si>
  <si>
    <t xml:space="preserve">U32</t>
  </si>
  <si>
    <t xml:space="preserve">74AHCT138, 16 pin DIP</t>
  </si>
  <si>
    <t xml:space="preserve">https://www.utsource.net/itm/p/7286992.html</t>
  </si>
  <si>
    <t xml:space="preserve">U33</t>
  </si>
  <si>
    <t xml:space="preserve">74AHCT125, 14 pin DIP. Note U33 is optional - printer port support.</t>
  </si>
  <si>
    <t xml:space="preserve">https://www.utsource.net/itm/p/9382341.html</t>
  </si>
  <si>
    <t xml:space="preserve">U34 - U36</t>
  </si>
  <si>
    <t xml:space="preserve">74HCT74, Dual Flip Flop 14 pin DIP</t>
  </si>
  <si>
    <t xml:space="preserve">https://www.utsource.net/itm/p/6887033.html</t>
  </si>
  <si>
    <t xml:space="preserve">U37 - U39</t>
  </si>
  <si>
    <t xml:space="preserve">74AHCT32, 14 pin DIP</t>
  </si>
  <si>
    <t xml:space="preserve">https://www.utsource.net/itm/p/9042970.html</t>
  </si>
  <si>
    <t xml:space="preserve">U40, U41</t>
  </si>
  <si>
    <t xml:space="preserve">74HCT30, 14 pin DIP</t>
  </si>
  <si>
    <t xml:space="preserve">https://www.utsource.net/itm/p/11760855.html</t>
  </si>
  <si>
    <t xml:space="preserve">U43</t>
  </si>
  <si>
    <t xml:space="preserve">74HCT04, 14 pin DIP</t>
  </si>
  <si>
    <t xml:space="preserve">https://www.utsource.net/itm/p/6887031.html</t>
  </si>
  <si>
    <t xml:space="preserve">U44</t>
  </si>
  <si>
    <t xml:space="preserve">74AHCT02, 14 pin DIP</t>
  </si>
  <si>
    <t xml:space="preserve">https://www.utsource.net/itm/p/10227303.html</t>
  </si>
  <si>
    <t xml:space="preserve">U45</t>
  </si>
  <si>
    <t xml:space="preserve">74HCT00, 14 pin DIP</t>
  </si>
  <si>
    <t xml:space="preserve">https://www.utsource.net/itm/p/11644778.html</t>
  </si>
  <si>
    <t xml:space="preserve">rele</t>
  </si>
  <si>
    <t xml:space="preserve">RY1</t>
  </si>
  <si>
    <t xml:space="preserve">5V SPDT relay (G5V-1-DC5V)</t>
  </si>
  <si>
    <t xml:space="preserve">https://www.utsource.net/itm/p/6497479.html</t>
  </si>
  <si>
    <t xml:space="preserve">resistencia</t>
  </si>
  <si>
    <t xml:space="preserve">R1</t>
  </si>
  <si>
    <t xml:space="preserve">1 Mohm, axial. Note R1 is optional - PAL support.</t>
  </si>
  <si>
    <t xml:space="preserve">R3</t>
  </si>
  <si>
    <t xml:space="preserve">https://es.aliexpress.com/item/4000695402017.html?spm=a2g0s.9042311.0.0.274263c0KP7QF1</t>
  </si>
  <si>
    <t xml:space="preserve">R11 - R14 </t>
  </si>
  <si>
    <t xml:space="preserve">10 kohm, axial Note R11, R12 are optional - cassette recorder support. Note R14 is optional - RGB output support.</t>
  </si>
  <si>
    <t xml:space="preserve">R15</t>
  </si>
  <si>
    <t xml:space="preserve">5.6 kohm, axial</t>
  </si>
  <si>
    <t xml:space="preserve">R16 - R22 </t>
  </si>
  <si>
    <t xml:space="preserve">4.7 kohm, axial . Note R18 - R20 are optional - cassette recorder support.</t>
  </si>
  <si>
    <t xml:space="preserve">R2, R3</t>
  </si>
  <si>
    <t xml:space="preserve">470 kohm, axial</t>
  </si>
  <si>
    <t xml:space="preserve">R23, R24 </t>
  </si>
  <si>
    <t xml:space="preserve">2.7 kohm, axial Note R23, R24 are optional - cassette recorder support.</t>
  </si>
  <si>
    <t xml:space="preserve">R25, R26 </t>
  </si>
  <si>
    <t xml:space="preserve">2.2 kohm, axial </t>
  </si>
  <si>
    <t xml:space="preserve">R27 - R33 </t>
  </si>
  <si>
    <t xml:space="preserve">1 kohm, axial . Note R31, R32 are optional - cassette recorder support. Note R33 is optional - RGB output support.</t>
  </si>
  <si>
    <t xml:space="preserve">R34, R1-3 kbd</t>
  </si>
  <si>
    <t xml:space="preserve">470 ohm, axial </t>
  </si>
  <si>
    <t xml:space="preserve">R35 </t>
  </si>
  <si>
    <t xml:space="preserve">180 ohm, axial Note R35 is optional - RGB output support.</t>
  </si>
  <si>
    <t xml:space="preserve">R36 </t>
  </si>
  <si>
    <t xml:space="preserve">120 ohm, axial . Note R36 is optional - RGB output support.</t>
  </si>
  <si>
    <t xml:space="preserve">R37 - R42 </t>
  </si>
  <si>
    <t xml:space="preserve">100 ohm, axial . Note R42 is optional - cassette recorder support.</t>
  </si>
  <si>
    <t xml:space="preserve">R43 - R48 </t>
  </si>
  <si>
    <t xml:space="preserve">75 ohm, axial . Note R46 - R48 are optional - RGB output support.</t>
  </si>
  <si>
    <t xml:space="preserve">R4</t>
  </si>
  <si>
    <t xml:space="preserve">220 kohm, axial</t>
  </si>
  <si>
    <t xml:space="preserve">R5, R6</t>
  </si>
  <si>
    <t xml:space="preserve">100 kohm, axial</t>
  </si>
  <si>
    <t xml:space="preserve">R7, R8</t>
  </si>
  <si>
    <t xml:space="preserve">47 kohm, axial</t>
  </si>
  <si>
    <t xml:space="preserve">R9, R10</t>
  </si>
  <si>
    <t xml:space="preserve">20 kohm, 1% tolerance, axial. for NTSC support.</t>
  </si>
  <si>
    <t xml:space="preserve">R9</t>
  </si>
  <si>
    <t xml:space="preserve">16 kohm, 1% tolerance, axial. For PAL support.</t>
  </si>
  <si>
    <t xml:space="preserve">transistor</t>
  </si>
  <si>
    <t xml:space="preserve">Q1, Q2 </t>
  </si>
  <si>
    <t xml:space="preserve">PN2907A </t>
  </si>
  <si>
    <t xml:space="preserve">https://www.aliexpress.com/item/33036857983.html?spm=a2g0o.cart.0.0.1b003c00Re1xs5&amp;mp=1</t>
  </si>
  <si>
    <t xml:space="preserve">zocalos</t>
  </si>
  <si>
    <t xml:space="preserve">U1, U2, U4</t>
  </si>
  <si>
    <t xml:space="preserve">https://es.aliexpress.com/item/4001048163251.html?spm=a2g0o.cart.0.0.5b263c00thiOeW&amp;mp=1</t>
  </si>
  <si>
    <t xml:space="preserve">U12 - U14, U19 - U26</t>
  </si>
  <si>
    <t xml:space="preserve">U15 - U18, U27 - U32, U46 </t>
  </si>
  <si>
    <t xml:space="preserve">U33 - U45</t>
  </si>
  <si>
    <t xml:space="preserve">24 pin DIP, 400 mil spacing</t>
  </si>
  <si>
    <t xml:space="preserve">U5, U8 - U11</t>
  </si>
  <si>
    <t xml:space="preserve">https://es.aliexpress.com/item/32674938937.html?spm=a2g0o.cart.0.0.b6483c00iGqujn&amp;mp=1</t>
  </si>
  <si>
    <t xml:space="preserve">U48, U49</t>
  </si>
  <si>
    <t xml:space="preserve">2 tecl</t>
  </si>
  <si>
    <t xml:space="preserve">U6, U7</t>
  </si>
  <si>
    <t xml:space="preserve">RR1</t>
  </si>
  <si>
    <t xml:space="preserve">4.7 k, resistor network, 6 pin SIP</t>
  </si>
  <si>
    <t xml:space="preserve">C1, C2</t>
  </si>
  <si>
    <t xml:space="preserve">0.1 uF, MLCC, 5 mm lead spacing</t>
  </si>
  <si>
    <t xml:space="preserve">C3</t>
  </si>
  <si>
    <t xml:space="preserve">10 uF, MLCC, 5 mm lead spacing</t>
  </si>
  <si>
    <t xml:space="preserve">2x8 pin header, right angle, shrouded, 2.54 mm pitch</t>
  </si>
  <si>
    <t xml:space="preserve">2x8pin</t>
  </si>
  <si>
    <t xml:space="preserve">https://es.aliexpress.com/item/32854270107.html?spm=a2g0o.productlist.0.0.46737b9dyLQI8C&amp;algo_pvid=2fde558c-a41d-4766-9efd-e44ff9065426&amp;algo_exp_id=2fde558c-a41d-4766-9efd-e44ff9065426-41&amp;pdp_ext_f=%7B%22sku_id%22%3A%2265270534702%22%7D&amp;pdp_pi=-1%3B1.47%3B-1%3B-1%40salePrice%3BEUR%3Bsearch-mainSearch</t>
  </si>
  <si>
    <t xml:space="preserve">D4-6</t>
  </si>
  <si>
    <t xml:space="preserve">1N4148</t>
  </si>
  <si>
    <t xml:space="preserve">SW70-SW73</t>
  </si>
  <si>
    <t xml:space="preserve">Keyboard Switch MX Cherry – Linear red</t>
  </si>
  <si>
    <t xml:space="preserve">https://es.aliexpress.com/item/33006156813.html?spm=a2g0o.detail.1000060.2.24a14e92sqLtqf&amp;gps-id=pcDetailBottomMoreThisSeller&amp;scm=1007.13339.291025.0&amp;scm_id=1007.13339.291025.0&amp;scm-url=1007.13339.291025.0&amp;pvid=1744d8d3-7322-419f-acd6-1dbce0234fa1&amp;_t=gps-id%3ApcDetailBottomMoreThisSeller%2Cscm-url%3A1007.13339.291025.0%2Cpvid%3A1744d8d3-7322-419f-acd6-1dbce0234fa1%2Ctpp_buckets%3A668%232846%238109%231935&amp;pdp_npi=3%40dis%21EUR%212.03%210.89%21%21%21%21%21%40211b80c216829654862155076ed2ef%2167060850088%21rec%21ES%21821085921&amp;gatewayAdapt=glo2esp</t>
  </si>
  <si>
    <t xml:space="preserve">SW1-SW73</t>
  </si>
  <si>
    <t xml:space="preserve">104 Keycaps kit for Cherry MX Keyboard</t>
  </si>
  <si>
    <t xml:space="preserve">https://es.aliexpress.com/item/1005005302825881.html?spm=a2g0o.productlist.main.1.231b6b2ceUYHwD&amp;algo_pvid=ea13b07e-66a7-478f-bdbc-5bb55b9a4fa2&amp;algo_exp_id=ea13b07e-66a7-478f-bdbc-5bb55b9a4fa2-0&amp;pdp_npi=3%40dis%21EUR%2112.15%214.86%21%21%21%21%21%402145280e16829673583703627d0749%2112000032554504178%21sea%21ES%21821085921&amp;curPageLogUid=CyLBkoMoLaLC</t>
  </si>
  <si>
    <t xml:space="preserve">SW13, SW49, SW64, SW65, SW73</t>
  </si>
  <si>
    <t xml:space="preserve">conjunto de estabilizadores 60-82 625u</t>
  </si>
  <si>
    <t xml:space="preserve">https://es.aliexpress.com/item/32719735398.html?spm=a2g0s.9042311.0.0.274263c09xaOks</t>
  </si>
  <si>
    <t xml:space="preserve">SW65</t>
  </si>
  <si>
    <t xml:space="preserve">interruptor MX Cherry gris - High Force Linear</t>
  </si>
  <si>
    <t xml:space="preserve">https://es.aliexpress.com/item/4000838371377.html?spm=a2g0o.productlist.main.15.52be57f0JViERx&amp;algo_pvid=6f3aa1fb-0698-4640-be4d-2b2ce8d8baf9&amp;algo_exp_id=6f3aa1fb-0698-4640-be4d-2b2ce8d8baf9-7&amp;pdp_npi=3%40dis%21EUR%210.69%210.55%21%21%21%21%21%402100b20d16829662298698932d076a%2110000008725275996%21sea%21ES%21821085921&amp;curPageLogUid=TDqoLaS8NzUR</t>
  </si>
  <si>
    <t xml:space="preserve">LED</t>
  </si>
  <si>
    <t xml:space="preserve">D1      </t>
  </si>
  <si>
    <t xml:space="preserve">3 mm, green LED indicator</t>
  </si>
  <si>
    <t xml:space="preserve">LED3mm</t>
  </si>
  <si>
    <t xml:space="preserve">https://es.aliexpress.com/item/32848822296.html?spm=a2g0o.productlist.0.0.7ca553e5mlG4TZ&amp;algo_pvid=fe1f1d8d-92cf-4b94-98a2-42bc28f38de7&amp;algo_exp_id=fe1f1d8d-92cf-4b94-98a2-42bc28f38de7-5&amp;pdp_ext_f=%7B%22sku_id%22%3A%2210000001198835220%22%7D&amp;pdp_pi=-1%3B1.04%3B-1%3B-1%40salePrice%3BEUR%3Bsearch-mainSearch</t>
  </si>
  <si>
    <t xml:space="preserve">D2      </t>
  </si>
  <si>
    <t xml:space="preserve">3 mm, yellow LED indicator</t>
  </si>
  <si>
    <t xml:space="preserve">D3      </t>
  </si>
  <si>
    <t xml:space="preserve">3 mm, red LED indicator</t>
  </si>
  <si>
    <t xml:space="preserve">Omega Keyboard PCB - Version 1.1</t>
  </si>
  <si>
    <t xml:space="preserve">retrocables</t>
  </si>
  <si>
    <t xml:space="preserve">74LS07 Octal Bus Transceiver</t>
  </si>
  <si>
    <t xml:space="preserve">https://www.utsource.net/itm/p/11242402.html</t>
  </si>
  <si>
    <t xml:space="preserve">74LS145 Octal D-Type Latch</t>
  </si>
  <si>
    <t xml:space="preserve">https://www.utsource.net/itm/p/9055516.html</t>
  </si>
  <si>
    <t xml:space="preserve">R1-R3</t>
  </si>
  <si>
    <t xml:space="preserve">470 ohm</t>
  </si>
  <si>
    <t xml:space="preserve">3 otros</t>
  </si>
  <si>
    <t xml:space="preserve">cable plano 16 hilos con conectores header female</t>
  </si>
  <si>
    <t xml:space="preserve">https://es.aliexpress.com/item/33029492417.html?spm=a2g0o.detail.0.0.27ec6212go2Os7&amp;gps-id=pcDetailCartBuyAlsoBuy&amp;scm=1007.12908.131037.0&amp;scm_id=1007.12908.131037.0&amp;scm-url=1007.12908.131037.0&amp;pvid=1a733344-8b72-4849-88a5-eafa41b8490e</t>
  </si>
  <si>
    <t xml:space="preserve">opcional</t>
  </si>
  <si>
    <t xml:space="preserve">cable interno joysticks caja grande</t>
  </si>
  <si>
    <t xml:space="preserve">https://es.aliexpress.com/item/1005003241151232.html?gatewayAdapt=glo2esp&amp;spm=a2g0o.cart.0.0.33843c00xEvkUy&amp;mp=1</t>
  </si>
  <si>
    <t xml:space="preserve">cable din-8 a euroconector</t>
  </si>
  <si>
    <t xml:space="preserve">http://retrocables.es/tienda/index.php?id_product=53&amp;controller=product&amp;id_lang=4</t>
  </si>
  <si>
    <t xml:space="preserve">cable cassette din-8 con remote (totalmente opcional)</t>
  </si>
  <si>
    <t xml:space="preserve">http://retrocables.es/tienda/index.php?id_product=3&amp;controller=product&amp;id_lang=4</t>
  </si>
  <si>
    <t xml:space="preserve">fuente alimentacion 5V 3A</t>
  </si>
  <si>
    <t xml:space="preserve">https://es.aliexpress.com/item/33051386587.html?spm=a2g0o.productlist.0.0.24c622f5ZLWYW5&amp;s=p&amp;ad_pvid=202003220524257836225585046730000602814_1&amp;algo_pvid=d6ac2c5f-2494-45cc-aeb2-94a0db2830ef&amp;algo_expid=d6ac2c5f-2494-45cc-aeb2-94a0db2830ef-0&amp;btsid=0b0a22a415848798653692488e09ac&amp;ws_ab_test=searchweb0_0,searchweb201602_,searchweb201603_</t>
  </si>
  <si>
    <t xml:space="preserve">4 miniDC</t>
  </si>
  <si>
    <t xml:space="preserve">D1</t>
  </si>
  <si>
    <t xml:space="preserve">Diode 1N4007</t>
  </si>
  <si>
    <t xml:space="preserve">D3</t>
  </si>
  <si>
    <t xml:space="preserve">https://es.aliexpress.com/item/1005001456610390.html?spm=a2g0o.productlist.0.0.532833081DkvXy&amp;algo_pvid=2f04f6ea-f2c7-4707-9a64-18b875dd26c8&amp;algo_exp_id=2f04f6ea-f2c7-4707-9a64-18b875dd26c8-0</t>
  </si>
  <si>
    <t xml:space="preserve">zener</t>
  </si>
  <si>
    <t xml:space="preserve">D2</t>
  </si>
  <si>
    <t xml:space="preserve">Diode zener 5.6V</t>
  </si>
  <si>
    <t xml:space="preserve">https://es.aliexpress.com/item/1005005725077545.html?spm=a2g0o.productlist.main.1.68c31956HpgNcs&amp;algo_pvid=ee8a76cd-d56c-4216-9f7e-22052bd5d62e&amp;aem_p4p_detail=2023062703163213864295590848920000428549&amp;algo_exp_id=ee8a76cd-d56c-4216-9f7e-22052bd5d62e-0&amp;pdp_npi=3%40dis%21EUR%210.76%210.6%21%21%21%21%21%402100ba4716878609928716840d074c%2112000034128596386%21sea%21ES%21821085921&amp;curPageLogUid=ZCXU3UkX7oas&amp;search_p4p_id=2023062703163213864295590848920000428549₁</t>
  </si>
  <si>
    <t xml:space="preserve">fusible</t>
  </si>
  <si>
    <t xml:space="preserve">F1</t>
  </si>
  <si>
    <t xml:space="preserve">Fuse resettable 500mA (trigger 1A)</t>
  </si>
  <si>
    <t xml:space="preserve">C2</t>
  </si>
  <si>
    <t xml:space="preserve">https://es.aliexpress.com/item/1005002279733396.html?spm=a2g0o.cart.0.0.3f373c00lGhXjm&amp;mp=1</t>
  </si>
  <si>
    <t xml:space="preserve">F2, F6</t>
  </si>
  <si>
    <t xml:space="preserve">Fuse resettable 750mA (trigger 1,5A)</t>
  </si>
  <si>
    <t xml:space="preserve">F3</t>
  </si>
  <si>
    <t xml:space="preserve">Fuse resettable 1,1A (trigger 2,2A)</t>
  </si>
  <si>
    <t xml:space="preserve">F4, F5</t>
  </si>
  <si>
    <t xml:space="preserve">Fuse resettable 50mA (trigger 100mA)</t>
  </si>
  <si>
    <t xml:space="preserve">1x08 female pinheader</t>
  </si>
  <si>
    <t xml:space="preserve">J2, J3</t>
  </si>
  <si>
    <t xml:space="preserve">2 pin male PCB JST vertical connector</t>
  </si>
  <si>
    <t xml:space="preserve">JST_XH_1x02_P2.50mm_Vertical</t>
  </si>
  <si>
    <t xml:space="preserve">https://es.aliexpress.com/item/32855763468.html?spm=a2g0o.detail.1000014.9.6c47b8faPpMdPH&amp;gps-id=pcDetailBottomMoreOtherSeller&amp;scm=1007.14452.226710.0&amp;scm_id=1007.14452.226710.0&amp;scm-url=1007.14452.226710.0&amp;pvid=8dca3c1c-82d4-4767-aaa4-716c7a224aaf&amp;_t=gps-id:pcDetailBottomMoreOtherSeller,scm-url:1007.14452.226710.0,pvid:8dca3c1c-82d4-4767-aaa4-716c7a224aaf,tpp_buckets:668%230%23131923%2367_668%23888%233325%2315_4452%230%23226710%230_4452%233474%2316498%23728_4452%234862%2324463%23547_4452%233098%239599%23680_4452%235108%2323442%23388_4452%233564%2316062%23632_668%232846%238109%231935_668%235811%2327178%2332_668%236421%2330829%23783_668%232717%237564%23674_668%231000022185%231000066058%230_668%236808%2332778%23995_668%233422%2315392%23315_23416%230%23213724%230_23416%236336%2330490%236_23416%234721%2321967%23754_23416%234722%2321972%237&amp;&amp;pdp_ext_f=%7B%22sceneId%22:%2223416%22%7D&amp;fromDetail</t>
  </si>
  <si>
    <t xml:space="preserve">4 pin male connector. 2,54mm 90 degrees</t>
  </si>
  <si>
    <t xml:space="preserve">SIP_1x04_Horizontal</t>
  </si>
  <si>
    <t xml:space="preserve">https://es.aliexpress.com/item/33053313994.html?spm=a2g0o.productlist.0.0.16ca447aWVRnXn&amp;algo_pvid=3912f429-1edb-46f4-b2ae-9c70973c23fa&amp;algo_exp_id=3912f429-1edb-46f4-b2ae-9c70973c23fa-48</t>
  </si>
  <si>
    <t xml:space="preserve">J5</t>
  </si>
  <si>
    <t xml:space="preserve">3 pin male PCB JST vertical connector</t>
  </si>
  <si>
    <t xml:space="preserve">JST_XH_1x03_P2.50mm_Vertical</t>
  </si>
  <si>
    <t xml:space="preserve">J6</t>
  </si>
  <si>
    <t xml:space="preserve">1x05 female straight pinheader</t>
  </si>
  <si>
    <t xml:space="preserve">SIP5</t>
  </si>
  <si>
    <t xml:space="preserve">https://es.aliexpress.com/item/4000557204854.html?spm=a2g0o.detail.1000014.55.e71f7d36AHrorR&amp;gps-id=pcDetailBottomMoreOtherSeller&amp;scm=1007.14976.197949.0&amp;scm_id=1007.14976.197949.0&amp;scm-url=1007.14976.197949.0&amp;pvid=5ba376ad-3c54-4b72-b07f-ffadeef4e170&amp;_t=g</t>
  </si>
  <si>
    <t xml:space="preserve">no REF</t>
  </si>
  <si>
    <t xml:space="preserve">SPDT ON-ON 6A switch</t>
  </si>
  <si>
    <t xml:space="preserve">no</t>
  </si>
  <si>
    <t xml:space="preserve">https://es.aliexpress.com/item/1005001667810183.html?spm=a2g0o.productlist.0.0.13a012bdRXPYQg&amp;algo_pvid=0e26a731-5cce-4a23-a97b-083f927578b2&amp;algo_expid=0e26a731-5cce-4a23-a97b-083f927578b2-0&amp;btsid=0b0a182b16047635073938069e01df&amp;ws_ab_test=searchweb0_0,sea</t>
  </si>
  <si>
    <t xml:space="preserve">mini DC-DC 1.6 PCB adaptor with fuses</t>
  </si>
  <si>
    <t xml:space="preserve">https://msxmakers.design.blog/2021/07/16/personaliza-tu-omega/#DC-1-5</t>
  </si>
  <si>
    <t xml:space="preserve">120 ohm 250mW</t>
  </si>
  <si>
    <t xml:space="preserve">https://es.aliexpress.com/item/32952657927.html?spm=a2g0o.productlist.0.0.656d20ac0DjltP&amp;algo_pvid=c822d501-17e0-4f76-add6-473b7c302689&amp;algo_expid=c822d501-17e0-4f76-add6-473b7c302689-0&amp;btsid=2100bdde16138116256705601e49ea&amp;ws_ab_test=searchweb0_0,searchwe</t>
  </si>
  <si>
    <t xml:space="preserve">SW1</t>
  </si>
  <si>
    <t xml:space="preserve">3 way male terminal block</t>
  </si>
  <si>
    <t xml:space="preserve">SWITCH_SPDT</t>
  </si>
  <si>
    <t xml:space="preserve">https://es.aliexpress.com/item/32841198269.html?spm=a2g0o.productlist.0.0.389272fd9T6hA1&amp;algo_pvid=cee639ac-139d-49b2-a02c-c11ee88800a7&amp;algo_exp_id=cee639ac-139d-49b2-a02c-c11ee88800a7-43&amp;pdp_ext_f=%7B%22sku_id%22%3A%2265116138194%22%7D</t>
  </si>
  <si>
    <t xml:space="preserve">5 mmedia</t>
  </si>
  <si>
    <t xml:space="preserve">multimedia hat pcb</t>
  </si>
  <si>
    <t xml:space="preserve">J1, J2</t>
  </si>
  <si>
    <t xml:space="preserve">multimedia hat strip pins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</si>
</sst>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0.00"/>
    <numFmt numFmtId="166" formatCode="#,##0.00;[RED]\-#,##0.00"/>
    <numFmt numFmtId="167" formatCode="0"/>
    <numFmt numFmtId="168" formatCode="* #,##0.00\ ;* \(#,##0.00\);* \-#\ ;@\ "/>
    <numFmt numFmtId="169" formatCode="0.00\ %"/>
    <numFmt numFmtId="170" formatCode="#,##0.00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FF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0" fillId="0" borderId="0" xfId="1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70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fgColor rgb="00FFFFFF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es.aliexpress.com/item/32700746987.html?spm=a2g0o.productlist.0.0.23c270fc3pnQ1L&amp;algo_pvid=0050cdcf-12d5-4fd1-bbd3-7b51ed039c9b&amp;algo_expid=0050cdcf-12d5-4fd1-bbd3-7b51ed039c9b-9&amp;btsid=0b0a050116043722801821411edeea&amp;ws_ab_test=searchweb0_0,searchwe" TargetMode="External"/><Relationship Id="rId2" Type="http://schemas.openxmlformats.org/officeDocument/2006/relationships/hyperlink" Target="https://es.aliexpress.com/item/32700746987.html?spm=a2g0o.productlist.0.0.23c270fc3pnQ1L&amp;algo_pvid=0050cdcf-12d5-4fd1-bbd3-7b51ed039c9b&amp;algo_expid=0050cdcf-12d5-4fd1-bbd3-7b51ed039c9b-9&amp;btsid=0b0a050116043722801821411edeea&amp;ws_ab_test=searchweb0_0,searchwe" TargetMode="External"/><Relationship Id="rId3" Type="http://schemas.openxmlformats.org/officeDocument/2006/relationships/hyperlink" Target="https://es.aliexpress.com/item/32838910535.html?spm=a2g0o.productlist.0.0.76332cbdKZwiq8&amp;algo_pvid=c3a45284-2e9f-40de-97f2-b2e67ad2d2ce&amp;algo_expid=c3a45284-2e9f-40de-97f2-b2e67ad2d2ce-0&amp;btsid=0b0a0ae216126564247718702e5f3b&amp;ws_ab_test=searchweb0_0,searchwe" TargetMode="External"/><Relationship Id="rId4" Type="http://schemas.openxmlformats.org/officeDocument/2006/relationships/hyperlink" Target="https://es.aliexpress.com/item/32838910535.html?spm=a2g0o.productlist.0.0.76332cbdKZwiq8&amp;algo_pvid=c3a45284-2e9f-40de-97f2-b2e67ad2d2ce&amp;algo_expid=c3a45284-2e9f-40de-97f2-b2e67ad2d2ce-0&amp;btsid=0b0a0ae216126564247718702e5f3b&amp;ws_ab_test=searchweb0_0,searchwe" TargetMode="External"/><Relationship Id="rId5" Type="http://schemas.openxmlformats.org/officeDocument/2006/relationships/hyperlink" Target="https://es.aliexpress.com/item/32949445306.html?spm=a2g0o.productlist.0.0.12884e10wsmiJb&amp;algo_pvid=4d24fc2c-cc26-42da-b15a-439e07fbc2e8&amp;algo_expid=4d24fc2c-cc26-42da-b15a-439e07fbc2e8-3&amp;btsid=0b0a050b15832795788355240e6c4b&amp;ws_ab_test=searchweb0_0,searchwe" TargetMode="External"/><Relationship Id="rId6" Type="http://schemas.openxmlformats.org/officeDocument/2006/relationships/hyperlink" Target="https://www.utsource.net/itm/p/538998.html" TargetMode="External"/><Relationship Id="rId7" Type="http://schemas.openxmlformats.org/officeDocument/2006/relationships/hyperlink" Target="https://www.utsource.net/itm/p/11653776.html" TargetMode="External"/><Relationship Id="rId8" Type="http://schemas.openxmlformats.org/officeDocument/2006/relationships/hyperlink" Target="https://www.futurlec.com/SFMicrochip/MCP6281pr.shtml" TargetMode="External"/><Relationship Id="rId9" Type="http://schemas.openxmlformats.org/officeDocument/2006/relationships/hyperlink" Target="https://es.aliexpress.com/item/32969192999.html?spm=a2g0o.productlist.0.0.43b6a765jg4RK2&amp;algo_pvid=523850fc-65dc-49b8-9ff5-e04db4ee003e&amp;algo_expid=523850fc-65dc-49b8-9ff5-e04db4ee003e-0&amp;btsid=0b0a3f8115833761729195482e8acb&amp;ws_ab_test=searchweb0_0,searchwe" TargetMode="External"/><Relationship Id="rId10" Type="http://schemas.openxmlformats.org/officeDocument/2006/relationships/hyperlink" Target="https://www.utsource.net/itm/p/443542.html" TargetMode="External"/><Relationship Id="rId11" Type="http://schemas.openxmlformats.org/officeDocument/2006/relationships/hyperlink" Target="https://www.utsource.net/itm/p/11224210.html" TargetMode="External"/><Relationship Id="rId12" Type="http://schemas.openxmlformats.org/officeDocument/2006/relationships/hyperlink" Target="https://www.utsource.net/itm/p/1872435.html" TargetMode="External"/><Relationship Id="rId13" Type="http://schemas.openxmlformats.org/officeDocument/2006/relationships/hyperlink" Target="https://www.utsource.net/itm/p/11544046.html" TargetMode="External"/><Relationship Id="rId14" Type="http://schemas.openxmlformats.org/officeDocument/2006/relationships/hyperlink" Target="https://www.utsource.net/itm/p/302728.html" TargetMode="External"/><Relationship Id="rId15" Type="http://schemas.openxmlformats.org/officeDocument/2006/relationships/hyperlink" Target="https://www.utsource.net/itm/p/6711178.html" TargetMode="External"/><Relationship Id="rId16" Type="http://schemas.openxmlformats.org/officeDocument/2006/relationships/hyperlink" Target="https://www.utsource.net/itm/p/1893251.html" TargetMode="External"/><Relationship Id="rId17" Type="http://schemas.openxmlformats.org/officeDocument/2006/relationships/hyperlink" Target="https://www.utsource.net/itm/p/1806466.html" TargetMode="External"/><Relationship Id="rId18" Type="http://schemas.openxmlformats.org/officeDocument/2006/relationships/hyperlink" Target="https://www.utsource.net/itm/p/1724057.html" TargetMode="External"/><Relationship Id="rId19" Type="http://schemas.openxmlformats.org/officeDocument/2006/relationships/hyperlink" Target="https://es.aliexpress.com/item/1005001715033995.html?gatewayAdapt=glo2esp&amp;spm=a2g0o.cart.0.0.669a3c002XTihQ&amp;mp=1" TargetMode="External"/><Relationship Id="rId20" Type="http://schemas.openxmlformats.org/officeDocument/2006/relationships/hyperlink" Target="https://es.aliexpress.com/item/1005002047657907.html?gatewayAdapt=glo2esp&amp;spm=a2g0o.order_list.0.0.21ef194dS3GPxO" TargetMode="External"/><Relationship Id="rId21" Type="http://schemas.openxmlformats.org/officeDocument/2006/relationships/hyperlink" Target="https://es.aliexpress.com/item/1005002047657907.html?gatewayAdapt=glo2esp&amp;spm=a2g0o.order_list.0.0.21ef194dS3GPxO" TargetMode="External"/><Relationship Id="rId22" Type="http://schemas.openxmlformats.org/officeDocument/2006/relationships/hyperlink" Target="https://es.aliexpress.com/item/1005002047657907.html?gatewayAdapt=glo2esp&amp;spm=a2g0o.order_list.0.0.21ef194dS3GPxO" TargetMode="External"/><Relationship Id="rId23" Type="http://schemas.openxmlformats.org/officeDocument/2006/relationships/hyperlink" Target="https://es.aliexpress.com/item/1005002047657907.html?gatewayAdapt=glo2esp&amp;spm=a2g0o.order_list.0.0.21ef194dS3GPxO" TargetMode="External"/><Relationship Id="rId24" Type="http://schemas.openxmlformats.org/officeDocument/2006/relationships/hyperlink" Target="https://es.aliexpress.com/item/4000395699194.html?spm=a2g0o.cart.0.0.536f3c00ER5ucW&amp;mp=1" TargetMode="External"/><Relationship Id="rId25" Type="http://schemas.openxmlformats.org/officeDocument/2006/relationships/hyperlink" Target="https://es.aliexpress.com/item/4000395699194.html?spm=a2g0o.cart.0.0.536f3c00ER5ucW&amp;mp=1" TargetMode="External"/><Relationship Id="rId26" Type="http://schemas.openxmlformats.org/officeDocument/2006/relationships/hyperlink" Target="https://es.aliexpress.com/item/1005002548897890.html?gatewayAdapt=glo2esp&amp;spm=a2g0o.cart.0.0.68693c00osDzKS&amp;mp=1" TargetMode="External"/><Relationship Id="rId27" Type="http://schemas.openxmlformats.org/officeDocument/2006/relationships/hyperlink" Target="https://es.aliexpress.com/item/4000395699194.html?spm=a2g0o.cart.0.0.536f3c00ER5ucW&amp;mp=1" TargetMode="External"/><Relationship Id="rId28" Type="http://schemas.openxmlformats.org/officeDocument/2006/relationships/hyperlink" Target="https://es.aliexpress.com/item/32971478818.html?spm=a2g0o.productlist.0.0.7ec05137DZiMT7&amp;algo_pvid=3b24a91e-a2e1-4e66-8c6e-86a1dea67b4a&amp;algo_exp_id=3b24a91e-a2e1-4e66-8c6e-86a1dea67b4a-20&amp;pdp_ext_f=%7B%22sku_id%22%3A%2266601007988%22%7D&amp;pdp_pi=-1%3B0.64%2" TargetMode="External"/><Relationship Id="rId29" Type="http://schemas.openxmlformats.org/officeDocument/2006/relationships/hyperlink" Target="https://es.aliexpress.com/item/32971478818.html?spm=a2g0o.productlist.0.0.7ec05137DZiMT7&amp;algo_pvid=3b24a91e-a2e1-4e66-8c6e-86a1dea67b4a&amp;algo_exp_id=3b24a91e-a2e1-4e66-8c6e-86a1dea67b4a-20&amp;pdp_ext_f=%7B%22sku_id%22%3A%2266601007988%22%7D&amp;pdp_pi=-1%3B0.64%2" TargetMode="External"/><Relationship Id="rId30" Type="http://schemas.openxmlformats.org/officeDocument/2006/relationships/hyperlink" Target="https://es.aliexpress.com/item/4000395699194.html?spm=a2g0o.cart.0.0.536f3c00ER5ucW&amp;mp=1" TargetMode="External"/><Relationship Id="rId31" Type="http://schemas.openxmlformats.org/officeDocument/2006/relationships/hyperlink" Target="https://es.aliexpress.com/item/4000395699194.html?spm=a2g0o.cart.0.0.536f3c00ER5ucW&amp;mp=1" TargetMode="External"/><Relationship Id="rId32" Type="http://schemas.openxmlformats.org/officeDocument/2006/relationships/hyperlink" Target="https://es.aliexpress.com/item/4000395699194.html?spm=a2g0o.cart.0.0.536f3c00ER5ucW&amp;mp=1" TargetMode="External"/><Relationship Id="rId33" Type="http://schemas.openxmlformats.org/officeDocument/2006/relationships/hyperlink" Target="https://es.aliexpress.com/item/32866347974.html?gatewayAdapt=glo2esp&amp;spm=a2g0o.order_list.0.0.21ef194dTX0FPJ" TargetMode="External"/><Relationship Id="rId34" Type="http://schemas.openxmlformats.org/officeDocument/2006/relationships/hyperlink" Target="https://es.aliexpress.com/item/32887483199.html?spm=a2g0o.productlist.0.0.59372f85VWoeAV&amp;s=p&amp;ad_pvid=202006070501502866994471733480002326835_2&amp;algo_pvid=41d94bf0-d301-4432-a2b7-66a525d3002c&amp;algo_expid=41d94bf0-d301-4432-a2b7-66a525d3002c-1&amp;btsid=0ab6d6951" TargetMode="External"/><Relationship Id="rId35" Type="http://schemas.openxmlformats.org/officeDocument/2006/relationships/hyperlink" Target="https://es.aliexpress.com/item/32853612469.html?spm=a2g0o.productlist.0.0.3dbbcbe3Vbwtm9&amp;algo_pvid=ea19c974-e434-4cac-b9be-dfc5a240b8cb&amp;algo_exp_id=ea19c974-e434-4cac-b9be-dfc5a240b8cb-4&amp;pdp_ext_f=%7B%22sku_id%22%3A%2265226519322%22%7D&amp;pdp_pi=-1%3B1.45%3B" TargetMode="External"/><Relationship Id="rId36" Type="http://schemas.openxmlformats.org/officeDocument/2006/relationships/hyperlink" Target="https://es.aliexpress.com/item/33055386913.html?spm=a2g0s.9042311.0.0.274263c0FNtmYz" TargetMode="External"/><Relationship Id="rId37" Type="http://schemas.openxmlformats.org/officeDocument/2006/relationships/hyperlink" Target="https://es.aliexpress.com/item/32854215610.html?spm=a2g0s.9042311.0.0.274263c0HoVxAp" TargetMode="External"/><Relationship Id="rId38" Type="http://schemas.openxmlformats.org/officeDocument/2006/relationships/hyperlink" Target="https://es.aliexpress.com/item/4000857385112.html?spm=a2g0o.productlist.0.0.669d17cbUEmx2F&amp;algo_pvid=33949dbe-6dea-4d33-8847-5db6fcdce716&amp;algo_exp_id=33949dbe-6dea-4d33-8847-5db6fcdce716-6&amp;pdp_ext_f=%7B%22sku_id%22%3A%2210000009672110485%22%7D&amp;pdp_pi=-1%2" TargetMode="External"/><Relationship Id="rId39" Type="http://schemas.openxmlformats.org/officeDocument/2006/relationships/hyperlink" Target="https://es.aliexpress.com/item/4000857385112.html?spm=a2g0o.productlist.0.0.669d17cbUEmx2F&amp;algo_pvid=33949dbe-6dea-4d33-8847-5db6fcdce716&amp;algo_exp_id=33949dbe-6dea-4d33-8847-5db6fcdce716-6&amp;pdp_ext_f=%7B%22sku_id%22%3A%2210000009672110485%22%7D&amp;pdp_pi=-1%2" TargetMode="External"/><Relationship Id="rId40" Type="http://schemas.openxmlformats.org/officeDocument/2006/relationships/hyperlink" Target="https://es.aliexpress.com/item/33047762896.html?spm=a2g0o.cart.0.0.75f13c003a26aT&amp;mp=1&amp;gatewayAdapt=glo2esp" TargetMode="External"/><Relationship Id="rId41" Type="http://schemas.openxmlformats.org/officeDocument/2006/relationships/hyperlink" Target="https://es.aliexpress.com/item/33005175186.html?spm=a2g0s.9042311.0.0.274263c0yTxl9o" TargetMode="External"/><Relationship Id="rId42" Type="http://schemas.openxmlformats.org/officeDocument/2006/relationships/hyperlink" Target="https://es.aliexpress.com/item/32872668581.html?gatewayAdapt=glo2esp&amp;spm=a2g0o.order_list.0.0.21ef194dpMR9tE" TargetMode="External"/><Relationship Id="rId43" Type="http://schemas.openxmlformats.org/officeDocument/2006/relationships/hyperlink" Target="https://es.aliexpress.com/item/32872668581.html?gatewayAdapt=glo2esp&amp;spm=a2g0o.order_list.0.0.21ef194dpMR9tE" TargetMode="External"/><Relationship Id="rId44" Type="http://schemas.openxmlformats.org/officeDocument/2006/relationships/hyperlink" Target="https://es.aliexpress.com/item/4001127618621.html?gatewayAdapt=glo2esp&amp;spm=a2g0o.cart.0.0.7b903c00RLpJpf&amp;mp=1" TargetMode="External"/><Relationship Id="rId45" Type="http://schemas.openxmlformats.org/officeDocument/2006/relationships/hyperlink" Target="https://es.aliexpress.com/item/1005001519612861.html?gatewayAdapt=glo2esp&amp;spm=a2g0o.order_list.0.0.21ef194dpMR9tE" TargetMode="External"/><Relationship Id="rId46" Type="http://schemas.openxmlformats.org/officeDocument/2006/relationships/hyperlink" Target="https://es.aliexpress.com/item/1005001868358006.html?gatewayAdapt=glo2esp&amp;spm=a2g0o.order_list.0.0.21ef194dpMR9tE" TargetMode="External"/><Relationship Id="rId47" Type="http://schemas.openxmlformats.org/officeDocument/2006/relationships/hyperlink" Target="https://es.aliexpress.com/item/33029711948.html?gatewayAdapt=glo2esp&amp;spm=a2g0o.order_list.0.0.21ef194d7Wavrg" TargetMode="External"/><Relationship Id="rId48" Type="http://schemas.openxmlformats.org/officeDocument/2006/relationships/hyperlink" Target="https://es.aliexpress.com/item/33029458127.html?gatewayAdapt=glo2esp&amp;spm=a2g0o.order_list.0.0.21ef194d7Wavrg" TargetMode="External"/><Relationship Id="rId49" Type="http://schemas.openxmlformats.org/officeDocument/2006/relationships/hyperlink" Target="https://es.aliexpress.com/item/32958352035.html?gatewayAdapt=glo2esp&amp;spm=a2g0o.cart.0.0.5ab33c00KcRw3m&amp;mp=1" TargetMode="External"/><Relationship Id="rId50" Type="http://schemas.openxmlformats.org/officeDocument/2006/relationships/hyperlink" Target="https://es.aliexpress.com/item/1005003823155229.html?spm=a2g0o.order_list.order_list_main.71.21ef194dFYp7Md&amp;gatewayAdapt=glo2esp" TargetMode="External"/><Relationship Id="rId51" Type="http://schemas.openxmlformats.org/officeDocument/2006/relationships/hyperlink" Target="https://es.aliexpress.com/item/4000041972450.html?spm=a2g0s.9042311.0.0.274263c0cxnfBs" TargetMode="External"/><Relationship Id="rId52" Type="http://schemas.openxmlformats.org/officeDocument/2006/relationships/hyperlink" Target="https://es.aliexpress.com/item/4000041972450.html?spm=a2g0s.9042311.0.0.274263c0cxnfBs" TargetMode="External"/><Relationship Id="rId53" Type="http://schemas.openxmlformats.org/officeDocument/2006/relationships/hyperlink" Target="https://es.aliexpress.com/item/1005001513148147.html?spm=a2g0o.productlist.0.0.7c151b607Nxlg0&amp;algo_pvid=727cbf4f-c302-407c-a946-709ef031c3f9&amp;algo_exp_id=727cbf4f-c302-407c-a946-709ef031c3f9-0&amp;pdp_ext_f=%7B%22sku_id%22%3A%2212000016417124501%22%7D&amp;pdp_pi=-" TargetMode="External"/><Relationship Id="rId54" Type="http://schemas.openxmlformats.org/officeDocument/2006/relationships/hyperlink" Target="https://es.aliexpress.com/item/4000857385112.html?spm=a2g0o.productlist.0.0.669d17cbUEmx2F&amp;algo_pvid=33949dbe-6dea-4d33-8847-5db6fcdce716&amp;algo_exp_id=33949dbe-6dea-4d33-8847-5db6fcdce716-6&amp;pdp_ext_f=%7B%22sku_id%22%3A%2210000009672110485%22%7D&amp;pdp_pi=-1%2" TargetMode="External"/><Relationship Id="rId55" Type="http://schemas.openxmlformats.org/officeDocument/2006/relationships/hyperlink" Target="https://es.aliexpress.com/item/4000857385112.html?spm=a2g0o.productlist.0.0.669d17cbUEmx2F&amp;algo_pvid=33949dbe-6dea-4d33-8847-5db6fcdce716&amp;algo_exp_id=33949dbe-6dea-4d33-8847-5db6fcdce716-6&amp;pdp_ext_f=%7B%22sku_id%22%3A%2210000009672110485%22%7D&amp;pdp_pi=-1%2" TargetMode="External"/><Relationship Id="rId56" Type="http://schemas.openxmlformats.org/officeDocument/2006/relationships/hyperlink" Target="https://es.aliexpress.com/item/4000857385112.html?spm=a2g0o.productlist.0.0.669d17cbUEmx2F&amp;algo_pvid=33949dbe-6dea-4d33-8847-5db6fcdce716&amp;algo_exp_id=33949dbe-6dea-4d33-8847-5db6fcdce716-6&amp;pdp_ext_f=%7B%22sku_id%22%3A%2210000009672110485%22%7D&amp;pdp_pi=-1%2" TargetMode="External"/><Relationship Id="rId57" Type="http://schemas.openxmlformats.org/officeDocument/2006/relationships/hyperlink" Target="https://es.aliexpress.com/item/1198764825.html?spm=a2g0o.cart.0.0.29e53c00L2QtBx&amp;mp=1" TargetMode="External"/><Relationship Id="rId58" Type="http://schemas.openxmlformats.org/officeDocument/2006/relationships/hyperlink" Target="https://es.aliexpress.com/item/32950588567.html?spm=a2g0o.productlist.0.0.57d17acaySF0Ng&amp;algo_pvid=73e12017-6c27-4fe9-ace3-097a6f75a18c&amp;algo_expid=73e12017-6c27-4fe9-ace3-097a6f75a18c-1&amp;btsid=0b0a182b15835769975947802ec609&amp;ws_ab_test=searchweb0_0,searchwe" TargetMode="External"/><Relationship Id="rId59" Type="http://schemas.openxmlformats.org/officeDocument/2006/relationships/hyperlink" Target="https://es.aliexpress.com/item/32846225923.html?spm=a2g0s.9042311.0.0.274263c0K6y6dV" TargetMode="External"/><Relationship Id="rId60" Type="http://schemas.openxmlformats.org/officeDocument/2006/relationships/hyperlink" Target="https://es.aliexpress.com/item/1005001821893225.html?spm=a2g0o.productlist.main.27.3e9c7685F8jJKZ&amp;algo_pvid=e4db7887-e6e6-46e5-8c90-2a586623277b&amp;algo_exp_id=e4db7887-e6e6-46e5-8c90-2a586623277b-13&amp;pdp_npi=3%40dis%21EUR%212.31%212.19%21%21%21%21%21%402100b" TargetMode="External"/><Relationship Id="rId61" Type="http://schemas.openxmlformats.org/officeDocument/2006/relationships/hyperlink" Target="https://jlcpcb.com/" TargetMode="External"/><Relationship Id="rId62" Type="http://schemas.openxmlformats.org/officeDocument/2006/relationships/hyperlink" Target="https://www.utsource.net/itm/p/107369.html" TargetMode="External"/><Relationship Id="rId63" Type="http://schemas.openxmlformats.org/officeDocument/2006/relationships/hyperlink" Target="https://www.utsource.net/itm/p/11223752.html" TargetMode="External"/><Relationship Id="rId64" Type="http://schemas.openxmlformats.org/officeDocument/2006/relationships/hyperlink" Target="https://es.aliexpress.com/item/1005003087978058.html?spm=a2g0o.cart.0.0.7ffd7a9df56xQb&amp;mp=1&amp;gatewayAdapt=glo2esp" TargetMode="External"/><Relationship Id="rId65" Type="http://schemas.openxmlformats.org/officeDocument/2006/relationships/hyperlink" Target="https://www.utsource.net/itm/p/11226687.html" TargetMode="External"/><Relationship Id="rId66" Type="http://schemas.openxmlformats.org/officeDocument/2006/relationships/hyperlink" Target="https://www.utsource.net/itm/p/11726410.html" TargetMode="External"/><Relationship Id="rId67" Type="http://schemas.openxmlformats.org/officeDocument/2006/relationships/hyperlink" Target="https://www.utsource.net/itm/p/98111.html" TargetMode="External"/><Relationship Id="rId68" Type="http://schemas.openxmlformats.org/officeDocument/2006/relationships/hyperlink" Target="https://www.utsource.net/itm/p/11758168.html" TargetMode="External"/><Relationship Id="rId69" Type="http://schemas.openxmlformats.org/officeDocument/2006/relationships/hyperlink" Target="https://www.utsource.net/itm/p/344455.html" TargetMode="External"/><Relationship Id="rId70" Type="http://schemas.openxmlformats.org/officeDocument/2006/relationships/hyperlink" Target="https://www.utsource.net/itm/p/98090.html" TargetMode="External"/><Relationship Id="rId71" Type="http://schemas.openxmlformats.org/officeDocument/2006/relationships/hyperlink" Target="https://www.utsource.net/itm/p/7286992.html" TargetMode="External"/><Relationship Id="rId72" Type="http://schemas.openxmlformats.org/officeDocument/2006/relationships/hyperlink" Target="https://www.utsource.net/itm/p/9382341.html" TargetMode="External"/><Relationship Id="rId73" Type="http://schemas.openxmlformats.org/officeDocument/2006/relationships/hyperlink" Target="https://www.utsource.net/itm/p/6887033.html" TargetMode="External"/><Relationship Id="rId74" Type="http://schemas.openxmlformats.org/officeDocument/2006/relationships/hyperlink" Target="https://www.utsource.net/itm/p/9042970.html" TargetMode="External"/><Relationship Id="rId75" Type="http://schemas.openxmlformats.org/officeDocument/2006/relationships/hyperlink" Target="https://www.utsource.net/itm/p/11760855.html" TargetMode="External"/><Relationship Id="rId76" Type="http://schemas.openxmlformats.org/officeDocument/2006/relationships/hyperlink" Target="https://www.utsource.net/itm/p/6887031.html" TargetMode="External"/><Relationship Id="rId77" Type="http://schemas.openxmlformats.org/officeDocument/2006/relationships/hyperlink" Target="https://www.utsource.net/itm/p/10227303.html" TargetMode="External"/><Relationship Id="rId78" Type="http://schemas.openxmlformats.org/officeDocument/2006/relationships/hyperlink" Target="https://www.utsource.net/itm/p/11644778.html" TargetMode="External"/><Relationship Id="rId79" Type="http://schemas.openxmlformats.org/officeDocument/2006/relationships/hyperlink" Target="https://www.utsource.net/itm/p/6497479.html" TargetMode="External"/><Relationship Id="rId80" Type="http://schemas.openxmlformats.org/officeDocument/2006/relationships/hyperlink" Target="https://es.aliexpress.com/item/4000695402017.html?spm=a2g0s.9042311.0.0.274263c0KP7QF1" TargetMode="External"/><Relationship Id="rId81" Type="http://schemas.openxmlformats.org/officeDocument/2006/relationships/hyperlink" Target="https://es.aliexpress.com/item/4000695402017.html?spm=a2g0s.9042311.0.0.274263c0KP7QF1" TargetMode="External"/><Relationship Id="rId82" Type="http://schemas.openxmlformats.org/officeDocument/2006/relationships/hyperlink" Target="https://es.aliexpress.com/item/4000695402017.html?spm=a2g0s.9042311.0.0.274263c0KP7QF1" TargetMode="External"/><Relationship Id="rId83" Type="http://schemas.openxmlformats.org/officeDocument/2006/relationships/hyperlink" Target="https://es.aliexpress.com/item/4000695402017.html?spm=a2g0s.9042311.0.0.274263c0KP7QF1" TargetMode="External"/><Relationship Id="rId84" Type="http://schemas.openxmlformats.org/officeDocument/2006/relationships/hyperlink" Target="https://es.aliexpress.com/item/4000695402017.html?spm=a2g0s.9042311.0.0.274263c0KP7QF1" TargetMode="External"/><Relationship Id="rId85" Type="http://schemas.openxmlformats.org/officeDocument/2006/relationships/hyperlink" Target="https://es.aliexpress.com/item/4000695402017.html?spm=a2g0s.9042311.0.0.274263c0KP7QF1" TargetMode="External"/><Relationship Id="rId86" Type="http://schemas.openxmlformats.org/officeDocument/2006/relationships/hyperlink" Target="https://es.aliexpress.com/item/4000695402017.html?spm=a2g0s.9042311.0.0.274263c0KP7QF1" TargetMode="External"/><Relationship Id="rId87" Type="http://schemas.openxmlformats.org/officeDocument/2006/relationships/hyperlink" Target="https://es.aliexpress.com/item/4000695402017.html?spm=a2g0s.9042311.0.0.274263c0KP7QF1" TargetMode="External"/><Relationship Id="rId88" Type="http://schemas.openxmlformats.org/officeDocument/2006/relationships/hyperlink" Target="https://es.aliexpress.com/item/4000695402017.html?spm=a2g0s.9042311.0.0.274263c0KP7QF1" TargetMode="External"/><Relationship Id="rId89" Type="http://schemas.openxmlformats.org/officeDocument/2006/relationships/hyperlink" Target="https://es.aliexpress.com/item/4000695402017.html?spm=a2g0s.9042311.0.0.274263c0KP7QF1" TargetMode="External"/><Relationship Id="rId90" Type="http://schemas.openxmlformats.org/officeDocument/2006/relationships/hyperlink" Target="https://es.aliexpress.com/item/4000695402017.html?spm=a2g0s.9042311.0.0.274263c0KP7QF1" TargetMode="External"/><Relationship Id="rId91" Type="http://schemas.openxmlformats.org/officeDocument/2006/relationships/hyperlink" Target="https://es.aliexpress.com/item/4000695402017.html?spm=a2g0s.9042311.0.0.274263c0KP7QF1" TargetMode="External"/><Relationship Id="rId92" Type="http://schemas.openxmlformats.org/officeDocument/2006/relationships/hyperlink" Target="https://es.aliexpress.com/item/4000695402017.html?spm=a2g0s.9042311.0.0.274263c0KP7QF1" TargetMode="External"/><Relationship Id="rId93" Type="http://schemas.openxmlformats.org/officeDocument/2006/relationships/hyperlink" Target="https://es.aliexpress.com/item/4000695402017.html?spm=a2g0s.9042311.0.0.274263c0KP7QF1" TargetMode="External"/><Relationship Id="rId94" Type="http://schemas.openxmlformats.org/officeDocument/2006/relationships/hyperlink" Target="https://es.aliexpress.com/item/4000695402017.html?spm=a2g0s.9042311.0.0.274263c0KP7QF1" TargetMode="External"/><Relationship Id="rId95" Type="http://schemas.openxmlformats.org/officeDocument/2006/relationships/hyperlink" Target="https://es.aliexpress.com/item/4000695402017.html?spm=a2g0s.9042311.0.0.274263c0KP7QF1" TargetMode="External"/><Relationship Id="rId96" Type="http://schemas.openxmlformats.org/officeDocument/2006/relationships/hyperlink" Target="https://es.aliexpress.com/item/4000695402017.html?spm=a2g0s.9042311.0.0.274263c0KP7QF1" TargetMode="External"/><Relationship Id="rId97" Type="http://schemas.openxmlformats.org/officeDocument/2006/relationships/hyperlink" Target="https://es.aliexpress.com/item/4000695402017.html?spm=a2g0s.9042311.0.0.274263c0KP7QF1" TargetMode="External"/><Relationship Id="rId98" Type="http://schemas.openxmlformats.org/officeDocument/2006/relationships/hyperlink" Target="https://www.aliexpress.com/item/33036857983.html?spm=a2g0o.cart.0.0.1b003c00Re1xs5&amp;mp=1" TargetMode="External"/><Relationship Id="rId99" Type="http://schemas.openxmlformats.org/officeDocument/2006/relationships/hyperlink" Target="https://es.aliexpress.com/item/4001048163251.html?spm=a2g0o.cart.0.0.5b263c00thiOeW&amp;mp=1" TargetMode="External"/><Relationship Id="rId100" Type="http://schemas.openxmlformats.org/officeDocument/2006/relationships/hyperlink" Target="https://es.aliexpress.com/item/4001048163251.html?spm=a2g0o.cart.0.0.5b263c00thiOeW&amp;mp=1" TargetMode="External"/><Relationship Id="rId101" Type="http://schemas.openxmlformats.org/officeDocument/2006/relationships/hyperlink" Target="https://es.aliexpress.com/item/4001048163251.html?spm=a2g0o.cart.0.0.5b263c00thiOeW&amp;mp=1" TargetMode="External"/><Relationship Id="rId102" Type="http://schemas.openxmlformats.org/officeDocument/2006/relationships/hyperlink" Target="https://es.aliexpress.com/item/4001048163251.html?spm=a2g0o.cart.0.0.5b263c00thiOeW&amp;mp=1" TargetMode="External"/><Relationship Id="rId103" Type="http://schemas.openxmlformats.org/officeDocument/2006/relationships/hyperlink" Target="https://es.aliexpress.com/item/4001048163251.html?spm=a2g0o.cart.0.0.5b263c00thiOeW&amp;mp=1" TargetMode="External"/><Relationship Id="rId104" Type="http://schemas.openxmlformats.org/officeDocument/2006/relationships/hyperlink" Target="https://es.aliexpress.com/item/4001048163251.html?spm=a2g0o.cart.0.0.5b263c00thiOeW&amp;mp=1" TargetMode="External"/><Relationship Id="rId105" Type="http://schemas.openxmlformats.org/officeDocument/2006/relationships/hyperlink" Target="https://es.aliexpress.com/item/32674938937.html?spm=a2g0o.cart.0.0.b6483c00iGqujn&amp;mp=1" TargetMode="External"/><Relationship Id="rId106" Type="http://schemas.openxmlformats.org/officeDocument/2006/relationships/hyperlink" Target="https://es.aliexpress.com/item/4001048163251.html?spm=a2g0o.cart.0.0.5b263c00thiOeW&amp;mp=1" TargetMode="External"/><Relationship Id="rId107" Type="http://schemas.openxmlformats.org/officeDocument/2006/relationships/hyperlink" Target="https://es.aliexpress.com/item/4001048163251.html?spm=a2g0o.cart.0.0.5b263c00thiOeW&amp;mp=1" TargetMode="External"/><Relationship Id="rId108" Type="http://schemas.openxmlformats.org/officeDocument/2006/relationships/hyperlink" Target="https://es.aliexpress.com/item/32838910535.html?spm=a2g0o.productlist.0.0.76332cbdKZwiq8&amp;algo_pvid=c3a45284-2e9f-40de-97f2-b2e67ad2d2ce&amp;algo_expid=c3a45284-2e9f-40de-97f2-b2e67ad2d2ce-0&amp;btsid=0b0a0ae216126564247718702e5f3b&amp;ws_ab_test=searchweb0_0,searchwe" TargetMode="External"/><Relationship Id="rId109" Type="http://schemas.openxmlformats.org/officeDocument/2006/relationships/hyperlink" Target="https://es.aliexpress.com/item/4000395699194.html?spm=a2g0o.cart.0.0.536f3c00ER5ucW&amp;mp=1" TargetMode="External"/><Relationship Id="rId110" Type="http://schemas.openxmlformats.org/officeDocument/2006/relationships/hyperlink" Target="https://es.aliexpress.com/item/4000395699194.html?spm=a2g0o.cart.0.0.536f3c00ER5ucW&amp;mp=1" TargetMode="External"/><Relationship Id="rId111" Type="http://schemas.openxmlformats.org/officeDocument/2006/relationships/hyperlink" Target="https://es.aliexpress.com/item/32854270107.html?spm=a2g0o.productlist.0.0.46737b9dyLQI8C&amp;algo_pvid=2fde558c-a41d-4766-9efd-e44ff9065426&amp;algo_exp_id=2fde558c-a41d-4766-9efd-e44ff9065426-41&amp;pdp_ext_f=%7B%22sku_id%22%3A%2265270534702%22%7D&amp;pdp_pi=-1%3B1.47%2" TargetMode="External"/><Relationship Id="rId112" Type="http://schemas.openxmlformats.org/officeDocument/2006/relationships/hyperlink" Target="https://es.aliexpress.com/item/32958352035.html?gatewayAdapt=glo2esp&amp;spm=a2g0o.cart.0.0.5ab33c00KcRw3m&amp;mp=1" TargetMode="External"/><Relationship Id="rId113" Type="http://schemas.openxmlformats.org/officeDocument/2006/relationships/hyperlink" Target="https://es.aliexpress.com/item/33006156813.html?spm=a2g0o.detail.1000060.2.24a14e92sqLtqf&amp;gps-id=pcDetailBottomMoreThisSeller&amp;scm=1007.13339.291025.0&amp;scm_id=1007.13339.291025.0&amp;scm-url=1007.13339.291025.0&amp;pvid=1744d8d3-7322-419f-acd6-1dbce0234fa1&amp;_t=gps-i" TargetMode="External"/><Relationship Id="rId114" Type="http://schemas.openxmlformats.org/officeDocument/2006/relationships/hyperlink" Target="https://es.aliexpress.com/item/1005005302825881.html?spm=a2g0o.productlist.main.1.231b6b2ceUYHwD&amp;algo_pvid=ea13b07e-66a7-478f-bdbc-5bb55b9a4fa2&amp;algo_exp_id=ea13b07e-66a7-478f-bdbc-5bb55b9a4fa2-0&amp;pdp_npi=3%40dis%21EUR%2112.15%214.86%21%21%21%21%21%40214528" TargetMode="External"/><Relationship Id="rId115" Type="http://schemas.openxmlformats.org/officeDocument/2006/relationships/hyperlink" Target="https://es.aliexpress.com/item/32719735398.html?spm=a2g0s.9042311.0.0.274263c09xaOks" TargetMode="External"/><Relationship Id="rId116" Type="http://schemas.openxmlformats.org/officeDocument/2006/relationships/hyperlink" Target="https://es.aliexpress.com/item/4000838371377.html?spm=a2g0o.productlist.main.15.52be57f0JViERx&amp;algo_pvid=6f3aa1fb-0698-4640-be4d-2b2ce8d8baf9&amp;algo_exp_id=6f3aa1fb-0698-4640-be4d-2b2ce8d8baf9-7&amp;pdp_npi=3%40dis%21EUR%210.69%210.55%21%21%21%21%21%402100b20d1" TargetMode="External"/><Relationship Id="rId117" Type="http://schemas.openxmlformats.org/officeDocument/2006/relationships/hyperlink" Target="https://es.aliexpress.com/item/32848822296.html?spm=a2g0o.productlist.0.0.7ca553e5mlG4TZ&amp;algo_pvid=fe1f1d8d-92cf-4b94-98a2-42bc28f38de7&amp;algo_exp_id=fe1f1d8d-92cf-4b94-98a2-42bc28f38de7-5&amp;pdp_ext_f=%7B%22sku_id%22%3A%2210000001198835220%22%7D&amp;pdp_pi=-1%3B1" TargetMode="External"/><Relationship Id="rId118" Type="http://schemas.openxmlformats.org/officeDocument/2006/relationships/hyperlink" Target="https://es.aliexpress.com/item/32848822296.html?spm=a2g0o.productlist.0.0.7ca553e5mlG4TZ&amp;algo_pvid=fe1f1d8d-92cf-4b94-98a2-42bc28f38de7&amp;algo_exp_id=fe1f1d8d-92cf-4b94-98a2-42bc28f38de7-5&amp;pdp_ext_f=%7B%22sku_id%22%3A%2210000001198835220%22%7D&amp;pdp_pi=-1%3B1" TargetMode="External"/><Relationship Id="rId119" Type="http://schemas.openxmlformats.org/officeDocument/2006/relationships/hyperlink" Target="https://es.aliexpress.com/item/32848822296.html?spm=a2g0o.productlist.0.0.7ca553e5mlG4TZ&amp;algo_pvid=fe1f1d8d-92cf-4b94-98a2-42bc28f38de7&amp;algo_exp_id=fe1f1d8d-92cf-4b94-98a2-42bc28f38de7-5&amp;pdp_ext_f=%7B%22sku_id%22%3A%2210000001198835220%22%7D&amp;pdp_pi=-1%3B1" TargetMode="External"/><Relationship Id="rId120" Type="http://schemas.openxmlformats.org/officeDocument/2006/relationships/hyperlink" Target="https://jlcpcb.com/" TargetMode="External"/><Relationship Id="rId121" Type="http://schemas.openxmlformats.org/officeDocument/2006/relationships/hyperlink" Target="https://www.utsource.net/itm/p/11242402.html" TargetMode="External"/><Relationship Id="rId122" Type="http://schemas.openxmlformats.org/officeDocument/2006/relationships/hyperlink" Target="https://www.utsource.net/itm/p/9055516.html" TargetMode="External"/><Relationship Id="rId123" Type="http://schemas.openxmlformats.org/officeDocument/2006/relationships/hyperlink" Target="https://es.aliexpress.com/item/4000695402017.html?spm=a2g0s.9042311.0.0.274263c0KP7QF1" TargetMode="External"/><Relationship Id="rId124" Type="http://schemas.openxmlformats.org/officeDocument/2006/relationships/hyperlink" Target="https://es.aliexpress.com/item/33029492417.html?spm=a2g0o.detail.0.0.27ec6212go2Os7&amp;gps-id=pcDetailCartBuyAlsoBuy&amp;scm=1007.12908.131037.0&amp;scm_id=1007.12908.131037.0&amp;scm-url=1007.12908.131037.0&amp;pvid=1a733344-8b72-4849-88a5-eafa41b8490e" TargetMode="External"/><Relationship Id="rId125" Type="http://schemas.openxmlformats.org/officeDocument/2006/relationships/hyperlink" Target="https://es.aliexpress.com/item/1005003241151232.html?gatewayAdapt=glo2esp&amp;spm=a2g0o.cart.0.0.33843c00xEvkUy&amp;mp=1" TargetMode="External"/><Relationship Id="rId126" Type="http://schemas.openxmlformats.org/officeDocument/2006/relationships/hyperlink" Target="http://retrocables.es/tienda/index.php?id_product=53&amp;controller=product&amp;id_lang=4" TargetMode="External"/><Relationship Id="rId127" Type="http://schemas.openxmlformats.org/officeDocument/2006/relationships/hyperlink" Target="http://retrocables.es/tienda/index.php?id_product=3&amp;controller=product&amp;id_lang=4" TargetMode="External"/><Relationship Id="rId128" Type="http://schemas.openxmlformats.org/officeDocument/2006/relationships/hyperlink" Target="https://es.aliexpress.com/item/33051386587.html?spm=a2g0o.productlist.0.0.24c622f5ZLWYW5&amp;s=p&amp;ad_pvid=202003220524257836225585046730000602814_1&amp;algo_pvid=d6ac2c5f-2494-45cc-aeb2-94a0db2830ef&amp;algo_expid=d6ac2c5f-2494-45cc-aeb2-94a0db2830ef-0&amp;btsid=0b0a22a41" TargetMode="External"/><Relationship Id="rId129" Type="http://schemas.openxmlformats.org/officeDocument/2006/relationships/hyperlink" Target="https://es.aliexpress.com/item/1005001456610390.html?spm=a2g0o.productlist.0.0.532833081DkvXy&amp;algo_pvid=2f04f6ea-f2c7-4707-9a64-18b875dd26c8&amp;algo_exp_id=2f04f6ea-f2c7-4707-9a64-18b875dd26c8-0" TargetMode="External"/><Relationship Id="rId130" Type="http://schemas.openxmlformats.org/officeDocument/2006/relationships/hyperlink" Target="https://es.aliexpress.com/item/1005002279733396.html?spm=a2g0o.cart.0.0.3f373c00lGhXjm&amp;mp=1" TargetMode="External"/><Relationship Id="rId131" Type="http://schemas.openxmlformats.org/officeDocument/2006/relationships/hyperlink" Target="https://es.aliexpress.com/item/1005002279733396.html?spm=a2g0o.cart.0.0.3f373c00lGhXjm&amp;mp=1" TargetMode="External"/><Relationship Id="rId132" Type="http://schemas.openxmlformats.org/officeDocument/2006/relationships/hyperlink" Target="https://es.aliexpress.com/item/1005002279733396.html?spm=a2g0o.cart.0.0.3f373c00lGhXjm&amp;mp=1" TargetMode="External"/><Relationship Id="rId133" Type="http://schemas.openxmlformats.org/officeDocument/2006/relationships/hyperlink" Target="https://es.aliexpress.com/item/1005002279733396.html?spm=a2g0o.cart.0.0.3f373c00lGhXjm&amp;mp=1" TargetMode="External"/><Relationship Id="rId134" Type="http://schemas.openxmlformats.org/officeDocument/2006/relationships/hyperlink" Target="https://es.aliexpress.com/item/33005175186.html?spm=a2g0s.9042311.0.0.274263c0yTxl9o" TargetMode="External"/><Relationship Id="rId135" Type="http://schemas.openxmlformats.org/officeDocument/2006/relationships/hyperlink" Target="https://es.aliexpress.com/item/32853612469.html?spm=a2g0o.productlist.0.0.3dbbcbe3Vbwtm9&amp;algo_pvid=ea19c974-e434-4cac-b9be-dfc5a240b8cb&amp;algo_exp_id=ea19c974-e434-4cac-b9be-dfc5a240b8cb-4&amp;pdp_ext_f=%7B%22sku_id%22%3A%2265226519322%22%7D&amp;pdp_pi=-1%3B1.45%3B" TargetMode="External"/><Relationship Id="rId136" Type="http://schemas.openxmlformats.org/officeDocument/2006/relationships/hyperlink" Target="https://es.aliexpress.com/item/32855763468.html?spm=a2g0o.detail.1000014.9.6c47b8faPpMdPH&amp;gps-id=pcDetailBottomMoreOtherSeller&amp;scm=1007.14452.226710.0&amp;scm_id=1007.14452.226710.0&amp;scm-url=1007.14452.226710.0&amp;pvid=8dca3c1c-82d4-4767-aaa4-716c7a224aaf&amp;_t=gps-" TargetMode="External"/><Relationship Id="rId137" Type="http://schemas.openxmlformats.org/officeDocument/2006/relationships/hyperlink" Target="https://es.aliexpress.com/item/33053313994.html?spm=a2g0o.productlist.0.0.16ca447aWVRnXn&amp;algo_pvid=3912f429-1edb-46f4-b2ae-9c70973c23fa&amp;algo_exp_id=3912f429-1edb-46f4-b2ae-9c70973c23fa-48" TargetMode="External"/><Relationship Id="rId138" Type="http://schemas.openxmlformats.org/officeDocument/2006/relationships/hyperlink" Target="https://es.aliexpress.com/item/32855763468.html?spm=a2g0o.detail.1000014.9.6c47b8faPpMdPH&amp;gps-id=pcDetailBottomMoreOtherSeller&amp;scm=1007.14452.226710.0&amp;scm_id=1007.14452.226710.0&amp;scm-url=1007.14452.226710.0&amp;pvid=8dca3c1c-82d4-4767-aaa4-716c7a224aaf&amp;_t=gps-" TargetMode="External"/><Relationship Id="rId139" Type="http://schemas.openxmlformats.org/officeDocument/2006/relationships/hyperlink" Target="https://es.aliexpress.com/item/4000557204854.html?spm=a2g0o.detail.1000014.55.e71f7d36AHrorR&amp;gps-id=pcDetailBottomMoreOtherSeller&amp;scm=1007.14976.197949.0&amp;scm_id=1007.14976.197949.0&amp;scm-url=1007.14976.197949.0&amp;pvid=5ba376ad-3c54-4b72-b07f-ffadeef4e170&amp;_t=g" TargetMode="External"/><Relationship Id="rId140" Type="http://schemas.openxmlformats.org/officeDocument/2006/relationships/hyperlink" Target="https://es.aliexpress.com/item/1005001667810183.html?spm=a2g0o.productlist.0.0.13a012bdRXPYQg&amp;algo_pvid=0e26a731-5cce-4a23-a97b-083f927578b2&amp;algo_expid=0e26a731-5cce-4a23-a97b-083f927578b2-0&amp;btsid=0b0a182b16047635073938069e01df&amp;ws_ab_test=searchweb0_0,sea" TargetMode="External"/><Relationship Id="rId141" Type="http://schemas.openxmlformats.org/officeDocument/2006/relationships/hyperlink" Target="https://msxmakers.design.blog/2021/07/16/personaliza-tu-omega/" TargetMode="External"/><Relationship Id="rId142" Type="http://schemas.openxmlformats.org/officeDocument/2006/relationships/hyperlink" Target="https://es.aliexpress.com/item/32952657927.html?spm=a2g0o.productlist.0.0.656d20ac0DjltP&amp;algo_pvid=c822d501-17e0-4f76-add6-473b7c302689&amp;algo_expid=c822d501-17e0-4f76-add6-473b7c302689-0&amp;btsid=2100bdde16138116256705601e49ea&amp;ws_ab_test=searchweb0_0,searchwe" TargetMode="External"/><Relationship Id="rId143" Type="http://schemas.openxmlformats.org/officeDocument/2006/relationships/hyperlink" Target="https://es.aliexpress.com/item/32841198269.html?spm=a2g0o.productlist.0.0.389272fd9T6hA1&amp;algo_pvid=cee639ac-139d-49b2-a02c-c11ee88800a7&amp;algo_exp_id=cee639ac-139d-49b2-a02c-c11ee88800a7-43&amp;pdp_ext_f=%7B%22sku_id%22%3A%2265116138194%22%7D" TargetMode="External"/><Relationship Id="rId144" Type="http://schemas.openxmlformats.org/officeDocument/2006/relationships/hyperlink" Target="https://jlcpcb.com/" TargetMode="External"/><Relationship Id="rId145" Type="http://schemas.openxmlformats.org/officeDocument/2006/relationships/hyperlink" Target="https://es.aliexpress.com/item/32855763468.html?spm=a2g0o.detail.1000014.9.6c47b8faPpMdPH&amp;gps-id=pcDetailBottomMoreOtherSeller&amp;scm=1007.14452.226710.0&amp;scm_id=1007.14452.226710.0&amp;scm-url=1007.14452.226710.0&amp;pvid=8dca3c1c-82d4-4767-aaa4-716c7a224aaf&amp;_t=gps-" TargetMode="External"/><Relationship Id="rId146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147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pane xSplit="0" ySplit="1" topLeftCell="G2" activePane="bottomLeft" state="frozen"/>
      <selection pane="topLeft" activeCell="A1" activeCellId="0" sqref="A1"/>
      <selection pane="bottomLeft" activeCell="A2" activeCellId="0" sqref="A2"/>
    </sheetView>
  </sheetViews>
  <sheetFormatPr defaultColWidth="12.109375" defaultRowHeight="12.8" zeroHeight="false" outlineLevelRow="0" outlineLevelCol="0"/>
  <cols>
    <col collapsed="false" customWidth="true" hidden="false" outlineLevel="0" max="1" min="1" style="1" width="9.6"/>
    <col collapsed="false" customWidth="true" hidden="false" outlineLevel="0" max="2" min="2" style="1" width="16.92"/>
    <col collapsed="false" customWidth="true" hidden="false" outlineLevel="0" max="3" min="3" style="1" width="13.89"/>
    <col collapsed="false" customWidth="true" hidden="false" outlineLevel="0" max="4" min="4" style="1" width="48.67"/>
    <col collapsed="false" customWidth="true" hidden="false" outlineLevel="0" max="5" min="5" style="1" width="6.03"/>
    <col collapsed="false" customWidth="true" hidden="false" outlineLevel="0" max="6" min="6" style="2" width="5.44"/>
    <col collapsed="false" customWidth="true" hidden="false" outlineLevel="0" max="7" min="7" style="3" width="7.17"/>
    <col collapsed="false" customWidth="true" hidden="false" outlineLevel="0" max="8" min="8" style="3" width="10.77"/>
    <col collapsed="false" customWidth="true" hidden="false" outlineLevel="0" max="9" min="9" style="4" width="10.77"/>
    <col collapsed="false" customWidth="true" hidden="false" outlineLevel="0" max="10" min="10" style="5" width="11.52"/>
    <col collapsed="false" customWidth="true" hidden="false" outlineLevel="0" max="11" min="11" style="5" width="7.64"/>
    <col collapsed="false" customWidth="true" hidden="false" outlineLevel="0" max="12" min="12" style="6" width="15.99"/>
    <col collapsed="false" customWidth="true" hidden="false" outlineLevel="0" max="13" min="13" style="1" width="11.52"/>
    <col collapsed="false" customWidth="true" hidden="false" outlineLevel="0" max="14" min="14" style="7" width="2.31"/>
    <col collapsed="false" customWidth="true" hidden="false" outlineLevel="0" max="997" min="995" style="7" width="11.52"/>
    <col collapsed="false" customWidth="true" hidden="false" outlineLevel="0" max="16373" min="16358" style="7" width="11.53"/>
    <col collapsed="false" customWidth="true" hidden="false" outlineLevel="0" max="16384" min="16374" style="0" width="11.53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8" t="s">
        <v>3</v>
      </c>
      <c r="E1" s="4" t="s">
        <v>4</v>
      </c>
      <c r="F1" s="9" t="s">
        <v>5</v>
      </c>
      <c r="G1" s="1" t="s">
        <v>6</v>
      </c>
      <c r="H1" s="1" t="s">
        <v>7</v>
      </c>
      <c r="I1" s="4" t="s">
        <v>8</v>
      </c>
      <c r="J1" s="5" t="s">
        <v>9</v>
      </c>
      <c r="K1" s="10" t="s">
        <v>10</v>
      </c>
      <c r="L1" s="3" t="s">
        <v>11</v>
      </c>
      <c r="M1" s="1" t="s">
        <v>12</v>
      </c>
    </row>
    <row r="2" customFormat="false" ht="12.8" hidden="false" customHeight="false" outlineLevel="0" collapsed="false">
      <c r="A2" s="1" t="s">
        <v>13</v>
      </c>
      <c r="B2" s="1" t="s">
        <v>14</v>
      </c>
      <c r="C2" s="1" t="s">
        <v>15</v>
      </c>
      <c r="D2" s="1" t="s">
        <v>16</v>
      </c>
      <c r="E2" s="4" t="n">
        <v>4</v>
      </c>
      <c r="F2" s="3" t="n">
        <f aca="false">+I2*E2</f>
        <v>0.946</v>
      </c>
      <c r="G2" s="3" t="n">
        <f aca="false">+F2*1.3</f>
        <v>1.2298</v>
      </c>
      <c r="H2" s="4"/>
      <c r="I2" s="11" t="n">
        <f aca="false">+J2/K2</f>
        <v>0.2365</v>
      </c>
      <c r="J2" s="5" t="n">
        <v>4.73</v>
      </c>
      <c r="K2" s="10" t="n">
        <v>20</v>
      </c>
      <c r="L2" s="12" t="s">
        <v>17</v>
      </c>
      <c r="M2" s="1" t="s">
        <v>18</v>
      </c>
    </row>
    <row r="3" customFormat="false" ht="12.8" hidden="false" customHeight="false" outlineLevel="0" collapsed="false">
      <c r="A3" s="1" t="s">
        <v>13</v>
      </c>
      <c r="B3" s="1" t="s">
        <v>14</v>
      </c>
      <c r="C3" s="1" t="s">
        <v>19</v>
      </c>
      <c r="D3" s="1" t="s">
        <v>20</v>
      </c>
      <c r="E3" s="4" t="n">
        <v>3</v>
      </c>
      <c r="F3" s="3" t="n">
        <f aca="false">+I3*E3</f>
        <v>0.7095</v>
      </c>
      <c r="G3" s="3" t="n">
        <f aca="false">+F3*1.3</f>
        <v>0.92235</v>
      </c>
      <c r="H3" s="4"/>
      <c r="I3" s="11" t="n">
        <f aca="false">+J3/K3</f>
        <v>0.2365</v>
      </c>
      <c r="J3" s="5" t="n">
        <v>4.73</v>
      </c>
      <c r="K3" s="10" t="n">
        <v>20</v>
      </c>
      <c r="L3" s="12" t="s">
        <v>17</v>
      </c>
      <c r="M3" s="1" t="s">
        <v>18</v>
      </c>
    </row>
    <row r="4" customFormat="false" ht="12.8" hidden="false" customHeight="false" outlineLevel="0" collapsed="false">
      <c r="A4" s="1" t="s">
        <v>13</v>
      </c>
      <c r="B4" s="1" t="s">
        <v>14</v>
      </c>
      <c r="C4" s="1" t="s">
        <v>21</v>
      </c>
      <c r="D4" s="1" t="s">
        <v>22</v>
      </c>
      <c r="E4" s="4" t="n">
        <v>3</v>
      </c>
      <c r="F4" s="3" t="n">
        <f aca="false">+I4*E4</f>
        <v>0.363</v>
      </c>
      <c r="G4" s="3" t="n">
        <f aca="false">+F4*1.3</f>
        <v>0.4719</v>
      </c>
      <c r="H4" s="4"/>
      <c r="I4" s="11" t="n">
        <f aca="false">+J4/K4</f>
        <v>0.121</v>
      </c>
      <c r="J4" s="5" t="n">
        <f aca="false">+1.71+0.71</f>
        <v>2.42</v>
      </c>
      <c r="K4" s="10" t="n">
        <v>20</v>
      </c>
      <c r="L4" s="13" t="s">
        <v>23</v>
      </c>
      <c r="M4" s="1" t="s">
        <v>18</v>
      </c>
    </row>
    <row r="5" customFormat="false" ht="12.8" hidden="false" customHeight="false" outlineLevel="0" collapsed="false">
      <c r="A5" s="1" t="s">
        <v>13</v>
      </c>
      <c r="B5" s="1" t="s">
        <v>14</v>
      </c>
      <c r="C5" s="1" t="s">
        <v>24</v>
      </c>
      <c r="D5" s="1" t="s">
        <v>25</v>
      </c>
      <c r="E5" s="4" t="n">
        <v>1</v>
      </c>
      <c r="F5" s="3" t="n">
        <f aca="false">+I5*E5</f>
        <v>0.121</v>
      </c>
      <c r="G5" s="3" t="n">
        <f aca="false">+F5*1.3</f>
        <v>0.1573</v>
      </c>
      <c r="H5" s="4"/>
      <c r="I5" s="11" t="n">
        <f aca="false">+J5/K5</f>
        <v>0.121</v>
      </c>
      <c r="J5" s="5" t="n">
        <f aca="false">+1.71+0.71</f>
        <v>2.42</v>
      </c>
      <c r="K5" s="10" t="n">
        <v>20</v>
      </c>
      <c r="L5" s="13" t="s">
        <v>23</v>
      </c>
      <c r="M5" s="1" t="s">
        <v>18</v>
      </c>
    </row>
    <row r="6" customFormat="false" ht="12.8" hidden="false" customHeight="false" outlineLevel="0" collapsed="false">
      <c r="A6" s="1" t="s">
        <v>13</v>
      </c>
      <c r="B6" s="1" t="s">
        <v>26</v>
      </c>
      <c r="C6" s="1" t="s">
        <v>27</v>
      </c>
      <c r="D6" s="1" t="s">
        <v>28</v>
      </c>
      <c r="E6" s="4" t="n">
        <v>1</v>
      </c>
      <c r="F6" s="3" t="n">
        <f aca="false">+I6*E6</f>
        <v>0.156</v>
      </c>
      <c r="G6" s="3" t="n">
        <f aca="false">+F6*1.3</f>
        <v>0.2028</v>
      </c>
      <c r="H6" s="4"/>
      <c r="I6" s="11" t="n">
        <f aca="false">+J6/K6</f>
        <v>0.156</v>
      </c>
      <c r="J6" s="5" t="n">
        <f aca="false">+1.08+0.48</f>
        <v>1.56</v>
      </c>
      <c r="K6" s="10" t="n">
        <v>10</v>
      </c>
      <c r="L6" s="14" t="s">
        <v>29</v>
      </c>
      <c r="M6" s="1" t="s">
        <v>18</v>
      </c>
    </row>
    <row r="7" customFormat="false" ht="12.8" hidden="false" customHeight="false" outlineLevel="0" collapsed="false">
      <c r="A7" s="1" t="s">
        <v>13</v>
      </c>
      <c r="B7" s="1" t="s">
        <v>30</v>
      </c>
      <c r="C7" s="1" t="s">
        <v>31</v>
      </c>
      <c r="D7" s="1" t="s">
        <v>32</v>
      </c>
      <c r="E7" s="4" t="n">
        <v>1</v>
      </c>
      <c r="F7" s="3" t="n">
        <f aca="false">+I7*E7</f>
        <v>2.65</v>
      </c>
      <c r="G7" s="3" t="n">
        <f aca="false">+F7*1.3</f>
        <v>3.445</v>
      </c>
      <c r="H7" s="4" t="s">
        <v>33</v>
      </c>
      <c r="I7" s="11" t="n">
        <f aca="false">+J7/K7</f>
        <v>2.65</v>
      </c>
      <c r="J7" s="5" t="n">
        <v>13.25</v>
      </c>
      <c r="K7" s="10" t="n">
        <v>5</v>
      </c>
      <c r="L7" s="14" t="s">
        <v>34</v>
      </c>
      <c r="M7" s="1" t="s">
        <v>35</v>
      </c>
      <c r="N7" s="15"/>
    </row>
    <row r="8" customFormat="false" ht="12.8" hidden="false" customHeight="false" outlineLevel="0" collapsed="false">
      <c r="A8" s="1" t="s">
        <v>13</v>
      </c>
      <c r="B8" s="1" t="s">
        <v>30</v>
      </c>
      <c r="C8" s="1" t="s">
        <v>36</v>
      </c>
      <c r="D8" s="1" t="s">
        <v>37</v>
      </c>
      <c r="E8" s="4" t="n">
        <v>1</v>
      </c>
      <c r="F8" s="3" t="n">
        <f aca="false">+I8*E8</f>
        <v>2.168</v>
      </c>
      <c r="G8" s="3" t="n">
        <f aca="false">+F8*1.3</f>
        <v>2.8184</v>
      </c>
      <c r="H8" s="4" t="s">
        <v>33</v>
      </c>
      <c r="I8" s="11" t="n">
        <f aca="false">+J8/K8</f>
        <v>2.168</v>
      </c>
      <c r="J8" s="5" t="n">
        <v>10.84</v>
      </c>
      <c r="K8" s="10" t="n">
        <v>5</v>
      </c>
      <c r="L8" s="14" t="s">
        <v>38</v>
      </c>
      <c r="M8" s="1" t="s">
        <v>35</v>
      </c>
      <c r="N8" s="15"/>
    </row>
    <row r="9" customFormat="false" ht="12.8" hidden="false" customHeight="false" outlineLevel="0" collapsed="false">
      <c r="A9" s="1" t="s">
        <v>13</v>
      </c>
      <c r="B9" s="1" t="s">
        <v>30</v>
      </c>
      <c r="C9" s="1" t="s">
        <v>39</v>
      </c>
      <c r="D9" s="1" t="s">
        <v>40</v>
      </c>
      <c r="E9" s="4" t="n">
        <v>1</v>
      </c>
      <c r="F9" s="3" t="n">
        <f aca="false">+I9*E9</f>
        <v>1.4</v>
      </c>
      <c r="G9" s="3" t="n">
        <f aca="false">+F9*1.3</f>
        <v>1.82</v>
      </c>
      <c r="H9" s="4" t="s">
        <v>41</v>
      </c>
      <c r="I9" s="11" t="n">
        <f aca="false">+J9/K9</f>
        <v>1.4</v>
      </c>
      <c r="J9" s="5" t="n">
        <f aca="false">+3+4</f>
        <v>7</v>
      </c>
      <c r="K9" s="10" t="n">
        <v>5</v>
      </c>
      <c r="L9" s="14" t="s">
        <v>42</v>
      </c>
      <c r="M9" s="1" t="s">
        <v>43</v>
      </c>
    </row>
    <row r="10" customFormat="false" ht="12.8" hidden="false" customHeight="false" outlineLevel="0" collapsed="false">
      <c r="A10" s="1" t="s">
        <v>13</v>
      </c>
      <c r="B10" s="1" t="s">
        <v>30</v>
      </c>
      <c r="C10" s="1" t="s">
        <v>44</v>
      </c>
      <c r="D10" s="1" t="s">
        <v>45</v>
      </c>
      <c r="E10" s="4" t="n">
        <v>1</v>
      </c>
      <c r="F10" s="3" t="n">
        <f aca="false">+I10*E10</f>
        <v>0.157</v>
      </c>
      <c r="G10" s="3" t="n">
        <f aca="false">+F10*1.3</f>
        <v>0.2041</v>
      </c>
      <c r="H10" s="4" t="s">
        <v>41</v>
      </c>
      <c r="I10" s="11" t="n">
        <f aca="false">+J10/K10</f>
        <v>0.157</v>
      </c>
      <c r="J10" s="5" t="n">
        <v>1.57</v>
      </c>
      <c r="K10" s="10" t="n">
        <v>10</v>
      </c>
      <c r="L10" s="14" t="s">
        <v>46</v>
      </c>
      <c r="M10" s="1" t="s">
        <v>18</v>
      </c>
    </row>
    <row r="11" customFormat="false" ht="12.8" hidden="false" customHeight="false" outlineLevel="0" collapsed="false">
      <c r="A11" s="1" t="s">
        <v>13</v>
      </c>
      <c r="B11" s="1" t="s">
        <v>30</v>
      </c>
      <c r="C11" s="1" t="s">
        <v>47</v>
      </c>
      <c r="D11" s="1" t="s">
        <v>48</v>
      </c>
      <c r="E11" s="4" t="n">
        <v>1</v>
      </c>
      <c r="F11" s="3" t="n">
        <f aca="false">+I11*E11</f>
        <v>3.92</v>
      </c>
      <c r="G11" s="3" t="n">
        <f aca="false">+F11*1.3</f>
        <v>5.096</v>
      </c>
      <c r="H11" s="4" t="s">
        <v>49</v>
      </c>
      <c r="I11" s="11" t="n">
        <f aca="false">+J11/K11</f>
        <v>3.92</v>
      </c>
      <c r="J11" s="5" t="n">
        <v>19.6</v>
      </c>
      <c r="K11" s="10" t="n">
        <v>5</v>
      </c>
      <c r="L11" s="14" t="s">
        <v>50</v>
      </c>
      <c r="M11" s="1" t="s">
        <v>35</v>
      </c>
    </row>
    <row r="12" customFormat="false" ht="12.8" hidden="false" customHeight="false" outlineLevel="0" collapsed="false">
      <c r="A12" s="1" t="s">
        <v>13</v>
      </c>
      <c r="B12" s="1" t="s">
        <v>30</v>
      </c>
      <c r="C12" s="1" t="s">
        <v>51</v>
      </c>
      <c r="D12" s="1" t="s">
        <v>52</v>
      </c>
      <c r="E12" s="4" t="n">
        <v>3</v>
      </c>
      <c r="F12" s="3" t="n">
        <f aca="false">+I12*E12</f>
        <v>3.66</v>
      </c>
      <c r="G12" s="3" t="n">
        <f aca="false">+F12*1.3</f>
        <v>4.758</v>
      </c>
      <c r="H12" s="4" t="s">
        <v>53</v>
      </c>
      <c r="I12" s="11" t="n">
        <f aca="false">+J12/K12</f>
        <v>1.22</v>
      </c>
      <c r="J12" s="5" t="n">
        <v>18.3</v>
      </c>
      <c r="K12" s="10" t="n">
        <v>15</v>
      </c>
      <c r="L12" s="14" t="s">
        <v>54</v>
      </c>
      <c r="M12" s="1" t="s">
        <v>35</v>
      </c>
      <c r="N12" s="15"/>
    </row>
    <row r="13" customFormat="false" ht="12.8" hidden="false" customHeight="false" outlineLevel="0" collapsed="false">
      <c r="A13" s="1" t="s">
        <v>13</v>
      </c>
      <c r="B13" s="1" t="s">
        <v>30</v>
      </c>
      <c r="C13" s="1" t="s">
        <v>55</v>
      </c>
      <c r="D13" s="1" t="s">
        <v>56</v>
      </c>
      <c r="E13" s="4" t="n">
        <v>1</v>
      </c>
      <c r="F13" s="3" t="n">
        <f aca="false">+I13*E13</f>
        <v>50</v>
      </c>
      <c r="G13" s="3" t="n">
        <f aca="false">+F13*1.3</f>
        <v>65</v>
      </c>
      <c r="H13" s="4" t="s">
        <v>57</v>
      </c>
      <c r="I13" s="11" t="n">
        <f aca="false">+J13/K13</f>
        <v>50</v>
      </c>
      <c r="J13" s="5" t="n">
        <v>250</v>
      </c>
      <c r="K13" s="10" t="n">
        <v>5</v>
      </c>
      <c r="L13" s="14" t="s">
        <v>58</v>
      </c>
      <c r="M13" s="1" t="s">
        <v>35</v>
      </c>
      <c r="N13" s="15"/>
    </row>
    <row r="14" customFormat="false" ht="11.85" hidden="false" customHeight="true" outlineLevel="0" collapsed="false">
      <c r="A14" s="1" t="s">
        <v>13</v>
      </c>
      <c r="B14" s="1" t="s">
        <v>30</v>
      </c>
      <c r="C14" s="1" t="s">
        <v>59</v>
      </c>
      <c r="D14" s="1" t="s">
        <v>60</v>
      </c>
      <c r="E14" s="4" t="n">
        <v>1</v>
      </c>
      <c r="F14" s="3" t="n">
        <f aca="false">+I14*E14</f>
        <v>3.864</v>
      </c>
      <c r="G14" s="3" t="n">
        <f aca="false">+F14*1.3</f>
        <v>5.0232</v>
      </c>
      <c r="H14" s="4" t="s">
        <v>33</v>
      </c>
      <c r="I14" s="11" t="n">
        <f aca="false">+J14/K14</f>
        <v>3.864</v>
      </c>
      <c r="J14" s="5" t="n">
        <v>19.32</v>
      </c>
      <c r="K14" s="10" t="n">
        <v>5</v>
      </c>
      <c r="L14" s="14" t="s">
        <v>61</v>
      </c>
      <c r="M14" s="1" t="s">
        <v>35</v>
      </c>
      <c r="N14" s="15"/>
    </row>
    <row r="15" customFormat="false" ht="14.35" hidden="false" customHeight="true" outlineLevel="0" collapsed="false">
      <c r="A15" s="1" t="s">
        <v>13</v>
      </c>
      <c r="B15" s="1" t="s">
        <v>30</v>
      </c>
      <c r="C15" s="1" t="s">
        <v>62</v>
      </c>
      <c r="D15" s="1" t="s">
        <v>63</v>
      </c>
      <c r="E15" s="4" t="n">
        <v>1</v>
      </c>
      <c r="F15" s="3" t="n">
        <f aca="false">+I15*E15</f>
        <v>0.878</v>
      </c>
      <c r="G15" s="3" t="n">
        <f aca="false">+F15*1.3</f>
        <v>1.1414</v>
      </c>
      <c r="H15" s="4" t="s">
        <v>64</v>
      </c>
      <c r="I15" s="11" t="n">
        <f aca="false">+J15/K15</f>
        <v>0.878</v>
      </c>
      <c r="J15" s="5" t="n">
        <v>4.39</v>
      </c>
      <c r="K15" s="10" t="n">
        <v>5</v>
      </c>
      <c r="L15" s="14" t="s">
        <v>65</v>
      </c>
      <c r="M15" s="1" t="s">
        <v>35</v>
      </c>
      <c r="N15" s="15"/>
    </row>
    <row r="16" customFormat="false" ht="12.8" hidden="false" customHeight="false" outlineLevel="0" collapsed="false">
      <c r="A16" s="1" t="s">
        <v>13</v>
      </c>
      <c r="B16" s="1" t="s">
        <v>30</v>
      </c>
      <c r="C16" s="1" t="s">
        <v>66</v>
      </c>
      <c r="D16" s="1" t="s">
        <v>67</v>
      </c>
      <c r="E16" s="4" t="n">
        <v>1</v>
      </c>
      <c r="F16" s="3" t="n">
        <f aca="false">+I16*E16</f>
        <v>1.898</v>
      </c>
      <c r="G16" s="3" t="n">
        <f aca="false">+F16*1.3</f>
        <v>2.4674</v>
      </c>
      <c r="H16" s="4" t="s">
        <v>68</v>
      </c>
      <c r="I16" s="11" t="n">
        <f aca="false">+J16/K16</f>
        <v>1.898</v>
      </c>
      <c r="J16" s="5" t="n">
        <v>9.49</v>
      </c>
      <c r="K16" s="10" t="n">
        <v>5</v>
      </c>
      <c r="L16" s="14" t="s">
        <v>69</v>
      </c>
      <c r="M16" s="1" t="s">
        <v>35</v>
      </c>
      <c r="N16" s="15"/>
    </row>
    <row r="17" customFormat="false" ht="12.45" hidden="false" customHeight="true" outlineLevel="0" collapsed="false">
      <c r="A17" s="1" t="s">
        <v>13</v>
      </c>
      <c r="B17" s="1" t="s">
        <v>30</v>
      </c>
      <c r="C17" s="1" t="s">
        <v>70</v>
      </c>
      <c r="D17" s="1" t="s">
        <v>71</v>
      </c>
      <c r="E17" s="4" t="n">
        <v>1</v>
      </c>
      <c r="F17" s="3" t="n">
        <f aca="false">+I17*E17</f>
        <v>1.032</v>
      </c>
      <c r="G17" s="3" t="n">
        <f aca="false">+F17*1.3</f>
        <v>1.3416</v>
      </c>
      <c r="H17" s="4" t="s">
        <v>72</v>
      </c>
      <c r="I17" s="11" t="n">
        <f aca="false">+J17/K17</f>
        <v>1.032</v>
      </c>
      <c r="J17" s="5" t="n">
        <v>5.16</v>
      </c>
      <c r="K17" s="10" t="n">
        <v>5</v>
      </c>
      <c r="L17" s="14" t="s">
        <v>73</v>
      </c>
      <c r="M17" s="1" t="s">
        <v>35</v>
      </c>
      <c r="N17" s="16"/>
    </row>
    <row r="18" customFormat="false" ht="12.8" hidden="false" customHeight="false" outlineLevel="0" collapsed="false">
      <c r="A18" s="1" t="s">
        <v>13</v>
      </c>
      <c r="B18" s="1" t="s">
        <v>30</v>
      </c>
      <c r="C18" s="1" t="s">
        <v>74</v>
      </c>
      <c r="D18" s="1" t="s">
        <v>75</v>
      </c>
      <c r="E18" s="4" t="n">
        <v>1</v>
      </c>
      <c r="F18" s="3" t="n">
        <f aca="false">+I18*E18</f>
        <v>1.926</v>
      </c>
      <c r="G18" s="3" t="n">
        <f aca="false">+F18*1.3</f>
        <v>2.5038</v>
      </c>
      <c r="H18" s="4" t="s">
        <v>49</v>
      </c>
      <c r="I18" s="11" t="n">
        <f aca="false">+J18/K18</f>
        <v>1.926</v>
      </c>
      <c r="J18" s="5" t="n">
        <v>9.63</v>
      </c>
      <c r="K18" s="10" t="n">
        <v>5</v>
      </c>
      <c r="L18" s="13" t="s">
        <v>76</v>
      </c>
      <c r="M18" s="1" t="s">
        <v>35</v>
      </c>
      <c r="N18" s="15"/>
    </row>
    <row r="19" customFormat="false" ht="12.8" hidden="false" customHeight="false" outlineLevel="0" collapsed="false">
      <c r="A19" s="1" t="s">
        <v>13</v>
      </c>
      <c r="B19" s="1" t="s">
        <v>30</v>
      </c>
      <c r="C19" s="1" t="s">
        <v>77</v>
      </c>
      <c r="D19" s="1" t="s">
        <v>78</v>
      </c>
      <c r="E19" s="4" t="n">
        <v>4</v>
      </c>
      <c r="F19" s="3" t="n">
        <f aca="false">+I19*E19</f>
        <v>4.334</v>
      </c>
      <c r="G19" s="3" t="n">
        <f aca="false">+F19*1.3</f>
        <v>5.6342</v>
      </c>
      <c r="H19" s="4" t="s">
        <v>72</v>
      </c>
      <c r="I19" s="11" t="n">
        <f aca="false">+J19/K19</f>
        <v>1.0835</v>
      </c>
      <c r="J19" s="5" t="n">
        <v>21.67</v>
      </c>
      <c r="K19" s="10" t="n">
        <v>20</v>
      </c>
      <c r="L19" s="14" t="s">
        <v>79</v>
      </c>
      <c r="M19" s="1" t="s">
        <v>35</v>
      </c>
      <c r="N19" s="15"/>
    </row>
    <row r="20" customFormat="false" ht="12.8" hidden="false" customHeight="false" outlineLevel="0" collapsed="false">
      <c r="A20" s="1" t="s">
        <v>13</v>
      </c>
      <c r="B20" s="1" t="s">
        <v>80</v>
      </c>
      <c r="C20" s="1" t="s">
        <v>81</v>
      </c>
      <c r="D20" s="1" t="s">
        <v>82</v>
      </c>
      <c r="E20" s="4" t="n">
        <v>60</v>
      </c>
      <c r="F20" s="3" t="n">
        <f aca="false">+I20*E20</f>
        <v>0.96</v>
      </c>
      <c r="G20" s="3" t="n">
        <f aca="false">+F20*1.3</f>
        <v>1.248</v>
      </c>
      <c r="H20" s="4"/>
      <c r="I20" s="11" t="n">
        <f aca="false">+J20/K20</f>
        <v>0.016</v>
      </c>
      <c r="J20" s="5" t="n">
        <v>1.6</v>
      </c>
      <c r="K20" s="10" t="n">
        <v>100</v>
      </c>
      <c r="L20" s="14" t="s">
        <v>83</v>
      </c>
      <c r="M20" s="1" t="s">
        <v>18</v>
      </c>
    </row>
    <row r="21" customFormat="false" ht="12.8" hidden="false" customHeight="false" outlineLevel="0" collapsed="false">
      <c r="A21" s="1" t="s">
        <v>13</v>
      </c>
      <c r="B21" s="1" t="s">
        <v>80</v>
      </c>
      <c r="C21" s="1" t="s">
        <v>84</v>
      </c>
      <c r="D21" s="1" t="s">
        <v>85</v>
      </c>
      <c r="E21" s="4" t="n">
        <v>6</v>
      </c>
      <c r="F21" s="3" t="n">
        <f aca="false">+I21*E21</f>
        <v>0.396</v>
      </c>
      <c r="G21" s="3" t="n">
        <f aca="false">+F21*1.3</f>
        <v>0.5148</v>
      </c>
      <c r="H21" s="4"/>
      <c r="I21" s="11" t="n">
        <f aca="false">+J21/K21</f>
        <v>0.066</v>
      </c>
      <c r="J21" s="5" t="n">
        <v>3.3</v>
      </c>
      <c r="K21" s="10" t="n">
        <v>50</v>
      </c>
      <c r="L21" s="14" t="s">
        <v>86</v>
      </c>
      <c r="M21" s="1" t="s">
        <v>18</v>
      </c>
    </row>
    <row r="22" customFormat="false" ht="12.8" hidden="false" customHeight="false" outlineLevel="0" collapsed="false">
      <c r="A22" s="1" t="s">
        <v>13</v>
      </c>
      <c r="B22" s="1" t="s">
        <v>80</v>
      </c>
      <c r="C22" s="1" t="s">
        <v>87</v>
      </c>
      <c r="D22" s="1" t="s">
        <v>88</v>
      </c>
      <c r="E22" s="4" t="n">
        <v>3</v>
      </c>
      <c r="F22" s="3" t="n">
        <f aca="false">+I22*E22</f>
        <v>0.2262</v>
      </c>
      <c r="G22" s="3" t="n">
        <f aca="false">+F22*1.3</f>
        <v>0.29406</v>
      </c>
      <c r="H22" s="4"/>
      <c r="I22" s="11" t="n">
        <f aca="false">+J22/K22</f>
        <v>0.0754</v>
      </c>
      <c r="J22" s="5" t="n">
        <v>3.77</v>
      </c>
      <c r="K22" s="10" t="n">
        <v>50</v>
      </c>
      <c r="L22" s="14" t="s">
        <v>86</v>
      </c>
      <c r="M22" s="1" t="s">
        <v>18</v>
      </c>
    </row>
    <row r="23" customFormat="false" ht="12.8" hidden="false" customHeight="false" outlineLevel="0" collapsed="false">
      <c r="A23" s="1" t="s">
        <v>13</v>
      </c>
      <c r="B23" s="1" t="s">
        <v>80</v>
      </c>
      <c r="C23" s="1" t="s">
        <v>89</v>
      </c>
      <c r="D23" s="1" t="s">
        <v>90</v>
      </c>
      <c r="E23" s="4" t="n">
        <v>7</v>
      </c>
      <c r="F23" s="3" t="n">
        <f aca="false">+I23*E23</f>
        <v>0.5852</v>
      </c>
      <c r="G23" s="3" t="n">
        <f aca="false">+F23*1.3</f>
        <v>0.76076</v>
      </c>
      <c r="H23" s="4"/>
      <c r="I23" s="11" t="n">
        <f aca="false">+J23/K23</f>
        <v>0.0836</v>
      </c>
      <c r="J23" s="5" t="n">
        <v>4.18</v>
      </c>
      <c r="K23" s="10" t="n">
        <v>50</v>
      </c>
      <c r="L23" s="14" t="s">
        <v>86</v>
      </c>
      <c r="M23" s="1" t="s">
        <v>18</v>
      </c>
    </row>
    <row r="24" customFormat="false" ht="12.8" hidden="false" customHeight="false" outlineLevel="0" collapsed="false">
      <c r="A24" s="1" t="s">
        <v>13</v>
      </c>
      <c r="B24" s="1" t="s">
        <v>80</v>
      </c>
      <c r="C24" s="1" t="s">
        <v>91</v>
      </c>
      <c r="D24" s="1" t="s">
        <v>92</v>
      </c>
      <c r="E24" s="4" t="n">
        <v>1</v>
      </c>
      <c r="F24" s="3" t="n">
        <f aca="false">+I24*E24</f>
        <v>0.0812</v>
      </c>
      <c r="G24" s="3" t="n">
        <f aca="false">+F24*1.3</f>
        <v>0.10556</v>
      </c>
      <c r="H24" s="4"/>
      <c r="I24" s="11" t="n">
        <f aca="false">+J24/K24</f>
        <v>0.0812</v>
      </c>
      <c r="J24" s="5" t="n">
        <v>4.06</v>
      </c>
      <c r="K24" s="10" t="n">
        <v>50</v>
      </c>
      <c r="L24" s="14" t="s">
        <v>86</v>
      </c>
      <c r="M24" s="1" t="s">
        <v>18</v>
      </c>
    </row>
    <row r="25" customFormat="false" ht="12.8" hidden="false" customHeight="false" outlineLevel="0" collapsed="false">
      <c r="A25" s="1" t="s">
        <v>13</v>
      </c>
      <c r="B25" s="1" t="s">
        <v>80</v>
      </c>
      <c r="C25" s="1" t="s">
        <v>93</v>
      </c>
      <c r="D25" s="1" t="s">
        <v>94</v>
      </c>
      <c r="E25" s="4" t="n">
        <v>4</v>
      </c>
      <c r="F25" s="3" t="n">
        <f aca="false">+I25*E25</f>
        <v>0.1632</v>
      </c>
      <c r="G25" s="3" t="n">
        <f aca="false">+F25*1.3</f>
        <v>0.21216</v>
      </c>
      <c r="H25" s="4"/>
      <c r="I25" s="11" t="n">
        <f aca="false">+J25/K25</f>
        <v>0.0408</v>
      </c>
      <c r="J25" s="5" t="n">
        <v>4.08</v>
      </c>
      <c r="K25" s="10" t="n">
        <v>100</v>
      </c>
      <c r="L25" s="14" t="s">
        <v>95</v>
      </c>
      <c r="M25" s="1" t="s">
        <v>18</v>
      </c>
    </row>
    <row r="26" customFormat="false" ht="12.8" hidden="false" customHeight="false" outlineLevel="0" collapsed="false">
      <c r="A26" s="1" t="s">
        <v>13</v>
      </c>
      <c r="B26" s="1" t="s">
        <v>80</v>
      </c>
      <c r="C26" s="1" t="s">
        <v>96</v>
      </c>
      <c r="D26" s="1" t="s">
        <v>97</v>
      </c>
      <c r="E26" s="4" t="n">
        <v>2</v>
      </c>
      <c r="F26" s="3" t="n">
        <f aca="false">+I26*E26</f>
        <v>0.0348</v>
      </c>
      <c r="G26" s="3" t="n">
        <f aca="false">+F26*1.3</f>
        <v>0.04524</v>
      </c>
      <c r="H26" s="4"/>
      <c r="I26" s="11" t="n">
        <f aca="false">+J26/K26</f>
        <v>0.0174</v>
      </c>
      <c r="J26" s="5" t="n">
        <v>1.74</v>
      </c>
      <c r="K26" s="10" t="n">
        <v>100</v>
      </c>
      <c r="L26" s="14" t="s">
        <v>95</v>
      </c>
      <c r="M26" s="1" t="s">
        <v>18</v>
      </c>
    </row>
    <row r="27" customFormat="false" ht="12.8" hidden="false" customHeight="false" outlineLevel="0" collapsed="false">
      <c r="A27" s="1" t="s">
        <v>13</v>
      </c>
      <c r="B27" s="1" t="s">
        <v>80</v>
      </c>
      <c r="C27" s="1" t="s">
        <v>98</v>
      </c>
      <c r="D27" s="1" t="s">
        <v>99</v>
      </c>
      <c r="E27" s="4" t="n">
        <v>1</v>
      </c>
      <c r="F27" s="3" t="n">
        <f aca="false">+I27*E27</f>
        <v>0.0421</v>
      </c>
      <c r="G27" s="3" t="n">
        <f aca="false">+F27*1.3</f>
        <v>0.05473</v>
      </c>
      <c r="H27" s="4"/>
      <c r="I27" s="11" t="n">
        <f aca="false">+J27/K27</f>
        <v>0.0421</v>
      </c>
      <c r="J27" s="5" t="n">
        <f aca="false">+2.5+1.71</f>
        <v>4.21</v>
      </c>
      <c r="K27" s="10" t="n">
        <v>100</v>
      </c>
      <c r="L27" s="13" t="s">
        <v>100</v>
      </c>
      <c r="M27" s="1" t="s">
        <v>18</v>
      </c>
    </row>
    <row r="28" customFormat="false" ht="12.8" hidden="false" customHeight="false" outlineLevel="0" collapsed="false">
      <c r="A28" s="1" t="s">
        <v>13</v>
      </c>
      <c r="B28" s="1" t="s">
        <v>80</v>
      </c>
      <c r="C28" s="1" t="s">
        <v>101</v>
      </c>
      <c r="D28" s="1" t="s">
        <v>102</v>
      </c>
      <c r="E28" s="4" t="n">
        <v>3</v>
      </c>
      <c r="F28" s="3" t="n">
        <f aca="false">+I28*E28</f>
        <v>0.0522</v>
      </c>
      <c r="G28" s="3" t="n">
        <f aca="false">+F28*1.3</f>
        <v>0.06786</v>
      </c>
      <c r="H28" s="4"/>
      <c r="I28" s="11" t="n">
        <f aca="false">+J28/K28</f>
        <v>0.0174</v>
      </c>
      <c r="J28" s="5" t="n">
        <v>1.74</v>
      </c>
      <c r="K28" s="10" t="n">
        <v>100</v>
      </c>
      <c r="L28" s="14" t="s">
        <v>95</v>
      </c>
      <c r="M28" s="1" t="s">
        <v>18</v>
      </c>
    </row>
    <row r="29" customFormat="false" ht="12.8" hidden="false" customHeight="false" outlineLevel="0" collapsed="false">
      <c r="A29" s="1" t="s">
        <v>13</v>
      </c>
      <c r="B29" s="1" t="s">
        <v>80</v>
      </c>
      <c r="C29" s="1" t="s">
        <v>103</v>
      </c>
      <c r="D29" s="1" t="s">
        <v>104</v>
      </c>
      <c r="E29" s="4" t="n">
        <v>1</v>
      </c>
      <c r="F29" s="3" t="n">
        <f aca="false">+I29*E29</f>
        <v>0.0134</v>
      </c>
      <c r="G29" s="3" t="n">
        <f aca="false">+F29*1.3</f>
        <v>0.01742</v>
      </c>
      <c r="H29" s="4"/>
      <c r="I29" s="11" t="n">
        <f aca="false">+J29/K29</f>
        <v>0.0134</v>
      </c>
      <c r="J29" s="5" t="n">
        <f aca="false">+0.63+0.71</f>
        <v>1.34</v>
      </c>
      <c r="K29" s="10" t="n">
        <v>100</v>
      </c>
      <c r="L29" s="14" t="s">
        <v>105</v>
      </c>
      <c r="M29" s="1" t="s">
        <v>18</v>
      </c>
    </row>
    <row r="30" customFormat="false" ht="12.8" hidden="false" customHeight="false" outlineLevel="0" collapsed="false">
      <c r="A30" s="1" t="s">
        <v>13</v>
      </c>
      <c r="B30" s="1" t="s">
        <v>80</v>
      </c>
      <c r="C30" s="1" t="s">
        <v>103</v>
      </c>
      <c r="D30" s="1" t="s">
        <v>106</v>
      </c>
      <c r="E30" s="4" t="n">
        <v>1</v>
      </c>
      <c r="F30" s="3" t="n">
        <f aca="false">+I30*E30</f>
        <v>0.0134</v>
      </c>
      <c r="G30" s="3" t="n">
        <f aca="false">+F30*1.3</f>
        <v>0.01742</v>
      </c>
      <c r="H30" s="4"/>
      <c r="I30" s="11" t="n">
        <f aca="false">+J30/K30</f>
        <v>0.0134</v>
      </c>
      <c r="J30" s="5" t="n">
        <f aca="false">+0.63+0.71</f>
        <v>1.34</v>
      </c>
      <c r="K30" s="10" t="n">
        <v>100</v>
      </c>
      <c r="L30" s="14" t="s">
        <v>105</v>
      </c>
      <c r="M30" s="1" t="s">
        <v>18</v>
      </c>
    </row>
    <row r="31" customFormat="false" ht="12.8" hidden="false" customHeight="false" outlineLevel="0" collapsed="false">
      <c r="A31" s="1" t="s">
        <v>13</v>
      </c>
      <c r="B31" s="1" t="s">
        <v>80</v>
      </c>
      <c r="C31" s="1" t="s">
        <v>107</v>
      </c>
      <c r="D31" s="1" t="s">
        <v>108</v>
      </c>
      <c r="E31" s="4" t="n">
        <v>1</v>
      </c>
      <c r="F31" s="3" t="n">
        <f aca="false">+I31*E31</f>
        <v>0.0174</v>
      </c>
      <c r="G31" s="3" t="n">
        <f aca="false">+F31*1.3</f>
        <v>0.02262</v>
      </c>
      <c r="H31" s="4"/>
      <c r="I31" s="11" t="n">
        <f aca="false">+J31/K31</f>
        <v>0.0174</v>
      </c>
      <c r="J31" s="5" t="n">
        <v>1.74</v>
      </c>
      <c r="K31" s="10" t="n">
        <v>100</v>
      </c>
      <c r="L31" s="14" t="s">
        <v>95</v>
      </c>
      <c r="M31" s="1" t="s">
        <v>18</v>
      </c>
    </row>
    <row r="32" customFormat="false" ht="12.8" hidden="false" customHeight="false" outlineLevel="0" collapsed="false">
      <c r="A32" s="1" t="s">
        <v>13</v>
      </c>
      <c r="B32" s="1" t="s">
        <v>80</v>
      </c>
      <c r="C32" s="1" t="s">
        <v>109</v>
      </c>
      <c r="D32" s="1" t="s">
        <v>110</v>
      </c>
      <c r="E32" s="4" t="n">
        <v>2</v>
      </c>
      <c r="F32" s="3" t="n">
        <f aca="false">+I32*E32</f>
        <v>0.0348</v>
      </c>
      <c r="G32" s="3" t="n">
        <f aca="false">+F32*1.3</f>
        <v>0.04524</v>
      </c>
      <c r="H32" s="4"/>
      <c r="I32" s="11" t="n">
        <f aca="false">+J32/K32</f>
        <v>0.0174</v>
      </c>
      <c r="J32" s="5" t="n">
        <v>1.74</v>
      </c>
      <c r="K32" s="10" t="n">
        <v>100</v>
      </c>
      <c r="L32" s="14" t="s">
        <v>95</v>
      </c>
      <c r="M32" s="1" t="s">
        <v>18</v>
      </c>
    </row>
    <row r="33" customFormat="false" ht="12.8" hidden="false" customHeight="false" outlineLevel="0" collapsed="false">
      <c r="A33" s="1" t="s">
        <v>13</v>
      </c>
      <c r="B33" s="1" t="s">
        <v>80</v>
      </c>
      <c r="C33" s="1" t="s">
        <v>111</v>
      </c>
      <c r="D33" s="1" t="s">
        <v>112</v>
      </c>
      <c r="E33" s="4" t="n">
        <v>2</v>
      </c>
      <c r="F33" s="3" t="n">
        <f aca="false">+I33*E33</f>
        <v>0.0348</v>
      </c>
      <c r="G33" s="3" t="n">
        <f aca="false">+F33*1.3</f>
        <v>0.04524</v>
      </c>
      <c r="H33" s="4"/>
      <c r="I33" s="11" t="n">
        <f aca="false">+J33/K33</f>
        <v>0.0174</v>
      </c>
      <c r="J33" s="5" t="n">
        <v>1.74</v>
      </c>
      <c r="K33" s="10" t="n">
        <v>100</v>
      </c>
      <c r="L33" s="14" t="s">
        <v>95</v>
      </c>
      <c r="M33" s="1" t="s">
        <v>18</v>
      </c>
    </row>
    <row r="34" customFormat="false" ht="12.8" hidden="false" customHeight="false" outlineLevel="0" collapsed="false">
      <c r="A34" s="1" t="s">
        <v>13</v>
      </c>
      <c r="B34" s="1" t="s">
        <v>80</v>
      </c>
      <c r="C34" s="1" t="s">
        <v>113</v>
      </c>
      <c r="D34" s="1" t="s">
        <v>114</v>
      </c>
      <c r="E34" s="4" t="n">
        <v>1</v>
      </c>
      <c r="F34" s="3" t="n">
        <f aca="false">+I34*E34</f>
        <v>0.0165</v>
      </c>
      <c r="G34" s="3" t="n">
        <f aca="false">+F34*1.3</f>
        <v>0.02145</v>
      </c>
      <c r="H34" s="4"/>
      <c r="I34" s="11" t="n">
        <f aca="false">+J34/K34</f>
        <v>0.0165</v>
      </c>
      <c r="J34" s="5" t="n">
        <v>1.65</v>
      </c>
      <c r="K34" s="10" t="n">
        <v>100</v>
      </c>
      <c r="L34" s="14" t="s">
        <v>115</v>
      </c>
      <c r="M34" s="1" t="s">
        <v>18</v>
      </c>
    </row>
    <row r="35" customFormat="false" ht="13.1" hidden="false" customHeight="true" outlineLevel="0" collapsed="false">
      <c r="A35" s="1" t="s">
        <v>13</v>
      </c>
      <c r="B35" s="1" t="s">
        <v>80</v>
      </c>
      <c r="C35" s="1" t="s">
        <v>116</v>
      </c>
      <c r="D35" s="1" t="s">
        <v>117</v>
      </c>
      <c r="E35" s="4" t="n">
        <v>3</v>
      </c>
      <c r="F35" s="3" t="n">
        <f aca="false">+I35*E35</f>
        <v>0.5445</v>
      </c>
      <c r="G35" s="3" t="n">
        <f aca="false">+F35*1.3</f>
        <v>0.70785</v>
      </c>
      <c r="H35" s="4"/>
      <c r="I35" s="11" t="n">
        <f aca="false">+J35/K35</f>
        <v>0.1815</v>
      </c>
      <c r="J35" s="5" t="n">
        <v>3.63</v>
      </c>
      <c r="K35" s="10" t="n">
        <v>20</v>
      </c>
      <c r="L35" s="14" t="s">
        <v>118</v>
      </c>
      <c r="M35" s="1" t="s">
        <v>18</v>
      </c>
      <c r="N35" s="15"/>
    </row>
    <row r="36" customFormat="false" ht="14.35" hidden="false" customHeight="true" outlineLevel="0" collapsed="false">
      <c r="A36" s="1" t="s">
        <v>13</v>
      </c>
      <c r="B36" s="1" t="s">
        <v>119</v>
      </c>
      <c r="C36" s="1" t="s">
        <v>120</v>
      </c>
      <c r="D36" s="1" t="s">
        <v>121</v>
      </c>
      <c r="E36" s="4" t="n">
        <v>1</v>
      </c>
      <c r="F36" s="3" t="n">
        <f aca="false">+I36*E36</f>
        <v>0.1535</v>
      </c>
      <c r="G36" s="3" t="n">
        <f aca="false">+F36*1.3</f>
        <v>0.19955</v>
      </c>
      <c r="H36" s="4" t="s">
        <v>122</v>
      </c>
      <c r="I36" s="11" t="n">
        <f aca="false">+J36/K36</f>
        <v>0.1535</v>
      </c>
      <c r="J36" s="5" t="n">
        <v>3.07</v>
      </c>
      <c r="K36" s="10" t="n">
        <v>20</v>
      </c>
      <c r="L36" s="14" t="s">
        <v>123</v>
      </c>
      <c r="M36" s="1" t="s">
        <v>18</v>
      </c>
    </row>
    <row r="37" customFormat="false" ht="12.8" hidden="false" customHeight="false" outlineLevel="0" collapsed="false">
      <c r="A37" s="1" t="s">
        <v>13</v>
      </c>
      <c r="B37" s="1" t="s">
        <v>119</v>
      </c>
      <c r="C37" s="1" t="s">
        <v>124</v>
      </c>
      <c r="D37" s="1" t="s">
        <v>125</v>
      </c>
      <c r="E37" s="4" t="n">
        <v>1</v>
      </c>
      <c r="F37" s="3" t="n">
        <f aca="false">+I37*E37</f>
        <v>0.324</v>
      </c>
      <c r="G37" s="3" t="n">
        <f aca="false">+F37*1.3</f>
        <v>0.4212</v>
      </c>
      <c r="H37" s="4"/>
      <c r="I37" s="11" t="n">
        <f aca="false">+J37/K37</f>
        <v>0.324</v>
      </c>
      <c r="J37" s="5" t="n">
        <f aca="false">+1.58+1.66</f>
        <v>3.24</v>
      </c>
      <c r="K37" s="10" t="n">
        <v>10</v>
      </c>
      <c r="L37" s="17" t="s">
        <v>126</v>
      </c>
      <c r="M37" s="1" t="s">
        <v>18</v>
      </c>
    </row>
    <row r="38" customFormat="false" ht="12.8" hidden="false" customHeight="false" outlineLevel="0" collapsed="false">
      <c r="A38" s="1" t="s">
        <v>13</v>
      </c>
      <c r="B38" s="1" t="s">
        <v>119</v>
      </c>
      <c r="C38" s="1" t="s">
        <v>127</v>
      </c>
      <c r="D38" s="1" t="s">
        <v>128</v>
      </c>
      <c r="E38" s="4" t="n">
        <v>1</v>
      </c>
      <c r="F38" s="3" t="n">
        <f aca="false">+I38*E38</f>
        <v>0.285</v>
      </c>
      <c r="G38" s="3" t="n">
        <f aca="false">+F38*1.3</f>
        <v>0.3705</v>
      </c>
      <c r="H38" s="4"/>
      <c r="I38" s="11" t="n">
        <f aca="false">+J38/K38</f>
        <v>0.285</v>
      </c>
      <c r="J38" s="5" t="n">
        <f aca="false">+1.37+1.48</f>
        <v>2.85</v>
      </c>
      <c r="K38" s="10" t="n">
        <v>10</v>
      </c>
      <c r="L38" s="14" t="s">
        <v>129</v>
      </c>
      <c r="M38" s="1" t="s">
        <v>18</v>
      </c>
    </row>
    <row r="39" customFormat="false" ht="12.8" hidden="false" customHeight="false" outlineLevel="0" collapsed="false">
      <c r="A39" s="1" t="s">
        <v>13</v>
      </c>
      <c r="B39" s="1" t="s">
        <v>119</v>
      </c>
      <c r="C39" s="1" t="s">
        <v>130</v>
      </c>
      <c r="D39" s="1" t="s">
        <v>131</v>
      </c>
      <c r="E39" s="4" t="n">
        <v>1</v>
      </c>
      <c r="F39" s="3" t="n">
        <f aca="false">+I39*E39</f>
        <v>0.0126</v>
      </c>
      <c r="G39" s="3" t="n">
        <f aca="false">+F39*1.3</f>
        <v>0.01638</v>
      </c>
      <c r="H39" s="4"/>
      <c r="I39" s="11" t="n">
        <f aca="false">+J39/K39</f>
        <v>0.0126</v>
      </c>
      <c r="J39" s="5" t="n">
        <f aca="false">+1.26/40*4</f>
        <v>0.126</v>
      </c>
      <c r="K39" s="10" t="n">
        <v>10</v>
      </c>
      <c r="L39" s="14" t="s">
        <v>132</v>
      </c>
      <c r="M39" s="1" t="s">
        <v>18</v>
      </c>
    </row>
    <row r="40" customFormat="false" ht="12.8" hidden="false" customHeight="false" outlineLevel="0" collapsed="false">
      <c r="A40" s="1" t="s">
        <v>13</v>
      </c>
      <c r="B40" s="1" t="s">
        <v>119</v>
      </c>
      <c r="C40" s="1" t="s">
        <v>133</v>
      </c>
      <c r="D40" s="1" t="s">
        <v>134</v>
      </c>
      <c r="E40" s="4" t="n">
        <v>1</v>
      </c>
      <c r="F40" s="3" t="n">
        <f aca="false">+I40*E40</f>
        <v>0.04095</v>
      </c>
      <c r="G40" s="3" t="n">
        <f aca="false">+F40*1.3</f>
        <v>0.053235</v>
      </c>
      <c r="H40" s="4"/>
      <c r="I40" s="11" t="n">
        <f aca="false">+J40/K40</f>
        <v>0.04095</v>
      </c>
      <c r="J40" s="5" t="n">
        <f aca="false">+1.26/40*13</f>
        <v>0.4095</v>
      </c>
      <c r="K40" s="10" t="n">
        <v>10</v>
      </c>
      <c r="L40" s="14" t="s">
        <v>132</v>
      </c>
      <c r="M40" s="1" t="s">
        <v>18</v>
      </c>
    </row>
    <row r="41" customFormat="false" ht="12.8" hidden="false" customHeight="false" outlineLevel="0" collapsed="false">
      <c r="A41" s="1" t="s">
        <v>13</v>
      </c>
      <c r="B41" s="1" t="s">
        <v>119</v>
      </c>
      <c r="C41" s="1" t="s">
        <v>135</v>
      </c>
      <c r="D41" s="1" t="s">
        <v>136</v>
      </c>
      <c r="E41" s="4" t="n">
        <v>2</v>
      </c>
      <c r="F41" s="3" t="n">
        <f aca="false">+I41*E41</f>
        <v>0.854</v>
      </c>
      <c r="G41" s="3" t="n">
        <f aca="false">+F41*1.3</f>
        <v>1.1102</v>
      </c>
      <c r="H41" s="4"/>
      <c r="I41" s="11" t="n">
        <f aca="false">+J41/K41</f>
        <v>0.427</v>
      </c>
      <c r="J41" s="5" t="n">
        <v>4.27</v>
      </c>
      <c r="K41" s="10" t="n">
        <v>10</v>
      </c>
      <c r="L41" s="14" t="s">
        <v>137</v>
      </c>
      <c r="M41" s="1" t="s">
        <v>18</v>
      </c>
    </row>
    <row r="42" customFormat="false" ht="12.8" hidden="false" customHeight="false" outlineLevel="0" collapsed="false">
      <c r="A42" s="1" t="s">
        <v>13</v>
      </c>
      <c r="B42" s="1" t="s">
        <v>119</v>
      </c>
      <c r="C42" s="1" t="s">
        <v>138</v>
      </c>
      <c r="D42" s="1" t="s">
        <v>139</v>
      </c>
      <c r="E42" s="4" t="n">
        <v>1</v>
      </c>
      <c r="F42" s="3" t="n">
        <f aca="false">+I42*E42</f>
        <v>0.227</v>
      </c>
      <c r="G42" s="3" t="n">
        <f aca="false">+F42*1.3</f>
        <v>0.2951</v>
      </c>
      <c r="H42" s="4" t="s">
        <v>140</v>
      </c>
      <c r="I42" s="11" t="n">
        <f aca="false">+J42/K42</f>
        <v>0.227</v>
      </c>
      <c r="J42" s="5" t="n">
        <f aca="false">+0.79+1.48</f>
        <v>2.27</v>
      </c>
      <c r="K42" s="10" t="n">
        <v>10</v>
      </c>
      <c r="L42" s="14" t="s">
        <v>141</v>
      </c>
      <c r="M42" s="1" t="s">
        <v>18</v>
      </c>
    </row>
    <row r="43" customFormat="false" ht="12.8" hidden="false" customHeight="false" outlineLevel="0" collapsed="false">
      <c r="A43" s="1" t="s">
        <v>13</v>
      </c>
      <c r="B43" s="1" t="s">
        <v>119</v>
      </c>
      <c r="C43" s="1" t="s">
        <v>142</v>
      </c>
      <c r="D43" s="1" t="s">
        <v>143</v>
      </c>
      <c r="E43" s="4" t="n">
        <v>1</v>
      </c>
      <c r="F43" s="3" t="n">
        <f aca="false">+I43*E43</f>
        <v>0.273</v>
      </c>
      <c r="G43" s="3" t="n">
        <f aca="false">+F43*1.3</f>
        <v>0.3549</v>
      </c>
      <c r="H43" s="4"/>
      <c r="I43" s="11" t="n">
        <f aca="false">+J43/K43</f>
        <v>0.273</v>
      </c>
      <c r="J43" s="5" t="n">
        <f aca="false">+1.19+1.54</f>
        <v>2.73</v>
      </c>
      <c r="K43" s="10" t="n">
        <v>10</v>
      </c>
      <c r="L43" s="14" t="s">
        <v>144</v>
      </c>
      <c r="M43" s="1" t="s">
        <v>18</v>
      </c>
    </row>
    <row r="44" customFormat="false" ht="12.8" hidden="false" customHeight="false" outlineLevel="0" collapsed="false">
      <c r="A44" s="1" t="s">
        <v>13</v>
      </c>
      <c r="B44" s="1" t="s">
        <v>119</v>
      </c>
      <c r="C44" s="1" t="s">
        <v>145</v>
      </c>
      <c r="D44" s="1" t="s">
        <v>146</v>
      </c>
      <c r="E44" s="4" t="n">
        <v>1</v>
      </c>
      <c r="F44" s="3" t="n">
        <f aca="false">+I44*E44</f>
        <v>0.273</v>
      </c>
      <c r="G44" s="3" t="n">
        <f aca="false">+F44*1.3</f>
        <v>0.3549</v>
      </c>
      <c r="H44" s="4"/>
      <c r="I44" s="11" t="n">
        <f aca="false">+J44/K44</f>
        <v>0.273</v>
      </c>
      <c r="J44" s="5" t="n">
        <f aca="false">+1.19+1.54</f>
        <v>2.73</v>
      </c>
      <c r="K44" s="10" t="n">
        <v>10</v>
      </c>
      <c r="L44" s="14" t="s">
        <v>144</v>
      </c>
      <c r="M44" s="1" t="s">
        <v>18</v>
      </c>
    </row>
    <row r="45" customFormat="false" ht="12.8" hidden="false" customHeight="false" outlineLevel="0" collapsed="false">
      <c r="A45" s="1" t="s">
        <v>13</v>
      </c>
      <c r="B45" s="1" t="s">
        <v>119</v>
      </c>
      <c r="C45" s="1" t="s">
        <v>147</v>
      </c>
      <c r="D45" s="1" t="s">
        <v>148</v>
      </c>
      <c r="E45" s="4" t="n">
        <v>1</v>
      </c>
      <c r="F45" s="3" t="n">
        <f aca="false">+I45*E45</f>
        <v>0.569</v>
      </c>
      <c r="G45" s="3" t="n">
        <f aca="false">+F45*1.3</f>
        <v>0.7397</v>
      </c>
      <c r="H45" s="4"/>
      <c r="I45" s="11" t="n">
        <f aca="false">+J45/K45</f>
        <v>0.569</v>
      </c>
      <c r="J45" s="5" t="n">
        <f aca="false">+3.16+2.53</f>
        <v>5.69</v>
      </c>
      <c r="K45" s="10" t="n">
        <v>10</v>
      </c>
      <c r="L45" s="14" t="s">
        <v>149</v>
      </c>
      <c r="M45" s="1" t="s">
        <v>18</v>
      </c>
    </row>
    <row r="46" customFormat="false" ht="12.8" hidden="false" customHeight="false" outlineLevel="0" collapsed="false">
      <c r="A46" s="1" t="s">
        <v>13</v>
      </c>
      <c r="B46" s="1" t="s">
        <v>119</v>
      </c>
      <c r="C46" s="1" t="s">
        <v>150</v>
      </c>
      <c r="D46" s="1" t="s">
        <v>151</v>
      </c>
      <c r="E46" s="4" t="n">
        <v>2</v>
      </c>
      <c r="F46" s="3" t="n">
        <f aca="false">+I46*E46</f>
        <v>1.23</v>
      </c>
      <c r="G46" s="3" t="n">
        <f aca="false">+F46*1.3</f>
        <v>1.599</v>
      </c>
      <c r="H46" s="4"/>
      <c r="I46" s="11" t="n">
        <f aca="false">+J46/K46</f>
        <v>0.615</v>
      </c>
      <c r="J46" s="5" t="n">
        <v>12.3</v>
      </c>
      <c r="K46" s="10" t="n">
        <v>20</v>
      </c>
      <c r="L46" s="14" t="s">
        <v>152</v>
      </c>
      <c r="M46" s="1" t="s">
        <v>18</v>
      </c>
    </row>
    <row r="47" customFormat="false" ht="12.8" hidden="false" customHeight="false" outlineLevel="0" collapsed="false">
      <c r="A47" s="1" t="s">
        <v>13</v>
      </c>
      <c r="B47" s="1" t="s">
        <v>119</v>
      </c>
      <c r="C47" s="1" t="s">
        <v>153</v>
      </c>
      <c r="D47" s="1" t="s">
        <v>154</v>
      </c>
      <c r="E47" s="4" t="n">
        <v>1</v>
      </c>
      <c r="F47" s="3" t="n">
        <f aca="false">+I47*E47</f>
        <v>1.81</v>
      </c>
      <c r="G47" s="3" t="n">
        <f aca="false">+F47*1.3</f>
        <v>2.353</v>
      </c>
      <c r="H47" s="4"/>
      <c r="I47" s="11" t="n">
        <f aca="false">+J47/K47</f>
        <v>1.81</v>
      </c>
      <c r="J47" s="5" t="n">
        <f aca="false">+(1.37*5)+2.2</f>
        <v>9.05</v>
      </c>
      <c r="K47" s="10" t="n">
        <v>5</v>
      </c>
      <c r="L47" s="14" t="s">
        <v>155</v>
      </c>
      <c r="M47" s="1" t="s">
        <v>18</v>
      </c>
    </row>
    <row r="48" customFormat="false" ht="12.8" hidden="false" customHeight="false" outlineLevel="0" collapsed="false">
      <c r="A48" s="1" t="s">
        <v>13</v>
      </c>
      <c r="B48" s="1" t="s">
        <v>119</v>
      </c>
      <c r="C48" s="1" t="s">
        <v>156</v>
      </c>
      <c r="D48" s="1" t="s">
        <v>157</v>
      </c>
      <c r="E48" s="4" t="n">
        <v>1</v>
      </c>
      <c r="F48" s="3" t="n">
        <f aca="false">+I48*E48</f>
        <v>1.656</v>
      </c>
      <c r="G48" s="3" t="n">
        <f aca="false">+F48*1.3</f>
        <v>2.1528</v>
      </c>
      <c r="H48" s="4"/>
      <c r="I48" s="11" t="n">
        <f aca="false">+J48/K48</f>
        <v>1.656</v>
      </c>
      <c r="J48" s="5" t="n">
        <v>8.28</v>
      </c>
      <c r="K48" s="10" t="n">
        <v>5</v>
      </c>
      <c r="L48" s="14" t="s">
        <v>158</v>
      </c>
      <c r="M48" s="1" t="s">
        <v>18</v>
      </c>
      <c r="N48" s="15"/>
    </row>
    <row r="49" customFormat="false" ht="12.8" hidden="false" customHeight="false" outlineLevel="0" collapsed="false">
      <c r="A49" s="1" t="s">
        <v>13</v>
      </c>
      <c r="B49" s="1" t="s">
        <v>119</v>
      </c>
      <c r="C49" s="1" t="s">
        <v>159</v>
      </c>
      <c r="D49" s="1" t="s">
        <v>160</v>
      </c>
      <c r="E49" s="4" t="n">
        <v>1</v>
      </c>
      <c r="F49" s="3" t="n">
        <f aca="false">+I49*E49</f>
        <v>1.962</v>
      </c>
      <c r="G49" s="3" t="n">
        <f aca="false">+F49*1.3</f>
        <v>2.5506</v>
      </c>
      <c r="H49" s="4"/>
      <c r="I49" s="11" t="n">
        <f aca="false">+J49/K49</f>
        <v>1.962</v>
      </c>
      <c r="J49" s="5" t="n">
        <v>9.81</v>
      </c>
      <c r="K49" s="10" t="n">
        <v>5</v>
      </c>
      <c r="L49" s="14" t="s">
        <v>161</v>
      </c>
      <c r="M49" s="1" t="s">
        <v>18</v>
      </c>
      <c r="N49" s="15"/>
    </row>
    <row r="50" customFormat="false" ht="12.8" hidden="false" customHeight="false" outlineLevel="0" collapsed="false">
      <c r="A50" s="1" t="s">
        <v>13</v>
      </c>
      <c r="B50" s="1" t="s">
        <v>162</v>
      </c>
      <c r="C50" s="1" t="s">
        <v>163</v>
      </c>
      <c r="D50" s="1" t="s">
        <v>164</v>
      </c>
      <c r="E50" s="4" t="n">
        <v>4</v>
      </c>
      <c r="F50" s="3" t="n">
        <f aca="false">+I50*E50</f>
        <v>0.0472</v>
      </c>
      <c r="G50" s="3" t="n">
        <f aca="false">+F50*1.3</f>
        <v>0.06136</v>
      </c>
      <c r="H50" s="4"/>
      <c r="I50" s="11" t="n">
        <f aca="false">+J50/K50</f>
        <v>0.0118</v>
      </c>
      <c r="J50" s="5" t="n">
        <v>1.18</v>
      </c>
      <c r="K50" s="10" t="n">
        <v>100</v>
      </c>
      <c r="L50" s="14" t="s">
        <v>165</v>
      </c>
      <c r="M50" s="1" t="s">
        <v>18</v>
      </c>
    </row>
    <row r="51" customFormat="false" ht="12.8" hidden="false" customHeight="false" outlineLevel="0" collapsed="false">
      <c r="A51" s="1" t="s">
        <v>13</v>
      </c>
      <c r="B51" s="1" t="s">
        <v>166</v>
      </c>
      <c r="C51" s="1" t="s">
        <v>167</v>
      </c>
      <c r="D51" s="1" t="s">
        <v>168</v>
      </c>
      <c r="E51" s="4" t="n">
        <v>1</v>
      </c>
      <c r="F51" s="3" t="n">
        <f aca="false">+I51*E51</f>
        <v>2.006</v>
      </c>
      <c r="G51" s="3" t="n">
        <f aca="false">+F51*1.3</f>
        <v>2.6078</v>
      </c>
      <c r="H51" s="4"/>
      <c r="I51" s="11" t="n">
        <f aca="false">+J51/K51</f>
        <v>2.006</v>
      </c>
      <c r="J51" s="5" t="n">
        <f aca="false">+(1.71*5)+1.48</f>
        <v>10.03</v>
      </c>
      <c r="K51" s="10" t="n">
        <v>5</v>
      </c>
      <c r="L51" s="14" t="s">
        <v>169</v>
      </c>
      <c r="M51" s="1" t="s">
        <v>18</v>
      </c>
      <c r="N51" s="15"/>
    </row>
    <row r="52" customFormat="false" ht="12.8" hidden="false" customHeight="false" outlineLevel="0" collapsed="false">
      <c r="A52" s="1" t="s">
        <v>13</v>
      </c>
      <c r="B52" s="1" t="s">
        <v>170</v>
      </c>
      <c r="C52" s="1" t="s">
        <v>171</v>
      </c>
      <c r="D52" s="1" t="s">
        <v>172</v>
      </c>
      <c r="E52" s="4" t="n">
        <v>1</v>
      </c>
      <c r="F52" s="3" t="n">
        <f aca="false">+I52*E52</f>
        <v>0.0575</v>
      </c>
      <c r="G52" s="3" t="n">
        <f aca="false">+F52*1.3</f>
        <v>0.07475</v>
      </c>
      <c r="H52" s="4"/>
      <c r="I52" s="11" t="n">
        <f aca="false">+J52/K52</f>
        <v>0.0575</v>
      </c>
      <c r="J52" s="5" t="n">
        <v>1.15</v>
      </c>
      <c r="K52" s="10" t="n">
        <v>20</v>
      </c>
      <c r="L52" s="14" t="s">
        <v>173</v>
      </c>
      <c r="M52" s="1" t="s">
        <v>18</v>
      </c>
      <c r="N52" s="15"/>
    </row>
    <row r="53" customFormat="false" ht="12.8" hidden="false" customHeight="false" outlineLevel="0" collapsed="false">
      <c r="A53" s="1" t="s">
        <v>13</v>
      </c>
      <c r="B53" s="1" t="s">
        <v>170</v>
      </c>
      <c r="C53" s="1" t="s">
        <v>174</v>
      </c>
      <c r="D53" s="1" t="s">
        <v>175</v>
      </c>
      <c r="E53" s="4" t="n">
        <v>2</v>
      </c>
      <c r="F53" s="3" t="n">
        <f aca="false">+I53*E53</f>
        <v>0.115</v>
      </c>
      <c r="G53" s="3" t="n">
        <f aca="false">+F53*1.3</f>
        <v>0.1495</v>
      </c>
      <c r="H53" s="4"/>
      <c r="I53" s="11" t="n">
        <f aca="false">+J53/K53</f>
        <v>0.0575</v>
      </c>
      <c r="J53" s="5" t="n">
        <v>1.15</v>
      </c>
      <c r="K53" s="10" t="n">
        <v>20</v>
      </c>
      <c r="L53" s="14" t="s">
        <v>173</v>
      </c>
      <c r="M53" s="1" t="s">
        <v>18</v>
      </c>
      <c r="N53" s="15"/>
    </row>
    <row r="54" customFormat="false" ht="12.8" hidden="false" customHeight="false" outlineLevel="0" collapsed="false">
      <c r="A54" s="1" t="s">
        <v>13</v>
      </c>
      <c r="B54" s="1" t="s">
        <v>176</v>
      </c>
      <c r="C54" s="1" t="s">
        <v>167</v>
      </c>
      <c r="D54" s="1" t="s">
        <v>177</v>
      </c>
      <c r="E54" s="4" t="n">
        <v>1</v>
      </c>
      <c r="F54" s="3" t="n">
        <f aca="false">+I54*E54</f>
        <v>0.087</v>
      </c>
      <c r="G54" s="3" t="n">
        <f aca="false">+F54*1.3</f>
        <v>0.1131</v>
      </c>
      <c r="H54" s="4" t="s">
        <v>178</v>
      </c>
      <c r="I54" s="18" t="n">
        <f aca="false">+J54/K54</f>
        <v>0.087</v>
      </c>
      <c r="J54" s="5" t="n">
        <v>0.87</v>
      </c>
      <c r="K54" s="10" t="n">
        <v>10</v>
      </c>
      <c r="L54" s="13" t="s">
        <v>179</v>
      </c>
      <c r="M54" s="1" t="s">
        <v>18</v>
      </c>
      <c r="N54" s="15"/>
    </row>
    <row r="55" customFormat="false" ht="12.45" hidden="false" customHeight="true" outlineLevel="0" collapsed="false">
      <c r="A55" s="1" t="s">
        <v>13</v>
      </c>
      <c r="B55" s="1" t="s">
        <v>180</v>
      </c>
      <c r="C55" s="1" t="s">
        <v>181</v>
      </c>
      <c r="D55" s="1" t="s">
        <v>182</v>
      </c>
      <c r="E55" s="4" t="n">
        <v>2</v>
      </c>
      <c r="F55" s="3" t="n">
        <f aca="false">+I55*E55</f>
        <v>0.0126</v>
      </c>
      <c r="G55" s="3" t="n">
        <f aca="false">+F55*1.3</f>
        <v>0.01638</v>
      </c>
      <c r="H55" s="4"/>
      <c r="I55" s="11" t="n">
        <f aca="false">+J55/K55</f>
        <v>0.0063</v>
      </c>
      <c r="J55" s="5" t="n">
        <f aca="false">+0.69+0.57</f>
        <v>1.26</v>
      </c>
      <c r="K55" s="10" t="n">
        <f aca="false">+400/2</f>
        <v>200</v>
      </c>
      <c r="L55" s="14" t="s">
        <v>183</v>
      </c>
      <c r="M55" s="1" t="s">
        <v>18</v>
      </c>
    </row>
    <row r="56" customFormat="false" ht="12.45" hidden="false" customHeight="true" outlineLevel="0" collapsed="false">
      <c r="A56" s="1" t="s">
        <v>13</v>
      </c>
      <c r="B56" s="1" t="s">
        <v>180</v>
      </c>
      <c r="C56" s="1" t="s">
        <v>184</v>
      </c>
      <c r="D56" s="1" t="s">
        <v>185</v>
      </c>
      <c r="E56" s="4" t="n">
        <v>4</v>
      </c>
      <c r="F56" s="3" t="n">
        <f aca="false">+I56*E56</f>
        <v>0.0378947368421053</v>
      </c>
      <c r="G56" s="3" t="n">
        <f aca="false">+F56*1.3</f>
        <v>0.0492631578947368</v>
      </c>
      <c r="H56" s="4"/>
      <c r="I56" s="11" t="n">
        <f aca="false">+J56/K56</f>
        <v>0.00947368421052632</v>
      </c>
      <c r="J56" s="5" t="n">
        <f aca="false">+0.69+0.57</f>
        <v>1.26</v>
      </c>
      <c r="K56" s="10" t="n">
        <v>133</v>
      </c>
      <c r="L56" s="14" t="s">
        <v>183</v>
      </c>
      <c r="M56" s="1" t="s">
        <v>18</v>
      </c>
    </row>
    <row r="57" customFormat="false" ht="12.8" hidden="false" customHeight="false" outlineLevel="0" collapsed="false">
      <c r="A57" s="1" t="s">
        <v>13</v>
      </c>
      <c r="B57" s="1" t="s">
        <v>180</v>
      </c>
      <c r="C57" s="1" t="s">
        <v>186</v>
      </c>
      <c r="D57" s="1" t="s">
        <v>187</v>
      </c>
      <c r="E57" s="4" t="n">
        <v>2</v>
      </c>
      <c r="F57" s="3" t="n">
        <f aca="false">+I57*E57</f>
        <v>0.0381818181818182</v>
      </c>
      <c r="G57" s="3" t="n">
        <f aca="false">+F57*1.3</f>
        <v>0.0496363636363636</v>
      </c>
      <c r="H57" s="4"/>
      <c r="I57" s="11" t="n">
        <f aca="false">+J57/K57</f>
        <v>0.0190909090909091</v>
      </c>
      <c r="J57" s="5" t="n">
        <f aca="false">+0.69+0.57</f>
        <v>1.26</v>
      </c>
      <c r="K57" s="10" t="n">
        <v>66</v>
      </c>
      <c r="L57" s="14" t="s">
        <v>183</v>
      </c>
      <c r="M57" s="1" t="s">
        <v>18</v>
      </c>
    </row>
    <row r="58" customFormat="false" ht="12.8" hidden="false" customHeight="false" outlineLevel="0" collapsed="false">
      <c r="A58" s="1" t="s">
        <v>13</v>
      </c>
      <c r="B58" s="1" t="s">
        <v>188</v>
      </c>
      <c r="C58" s="1" t="s">
        <v>189</v>
      </c>
      <c r="D58" s="1" t="s">
        <v>190</v>
      </c>
      <c r="E58" s="4" t="n">
        <v>1</v>
      </c>
      <c r="F58" s="3" t="n">
        <f aca="false">+I58*E58</f>
        <v>0.294</v>
      </c>
      <c r="G58" s="3" t="n">
        <f aca="false">+F58*1.3</f>
        <v>0.3822</v>
      </c>
      <c r="H58" s="4"/>
      <c r="I58" s="11" t="n">
        <f aca="false">+J58/K58</f>
        <v>0.294</v>
      </c>
      <c r="J58" s="5" t="n">
        <f aca="false">+1.36+1.58</f>
        <v>2.94</v>
      </c>
      <c r="K58" s="10" t="n">
        <v>10</v>
      </c>
      <c r="L58" s="14" t="s">
        <v>191</v>
      </c>
      <c r="M58" s="1" t="s">
        <v>18</v>
      </c>
    </row>
    <row r="59" customFormat="false" ht="12.8" hidden="false" customHeight="false" outlineLevel="0" collapsed="false">
      <c r="A59" s="1" t="s">
        <v>13</v>
      </c>
      <c r="B59" s="1" t="s">
        <v>188</v>
      </c>
      <c r="C59" s="1" t="s">
        <v>192</v>
      </c>
      <c r="D59" s="1" t="s">
        <v>193</v>
      </c>
      <c r="E59" s="4" t="n">
        <v>1</v>
      </c>
      <c r="F59" s="3" t="n">
        <f aca="false">+I59*E59</f>
        <v>0.233</v>
      </c>
      <c r="G59" s="3" t="n">
        <f aca="false">+F59*1.3</f>
        <v>0.3029</v>
      </c>
      <c r="H59" s="4"/>
      <c r="I59" s="11" t="n">
        <f aca="false">+J59/K59</f>
        <v>0.233</v>
      </c>
      <c r="J59" s="5" t="n">
        <f aca="false">+0.32+2.01</f>
        <v>2.33</v>
      </c>
      <c r="K59" s="10" t="n">
        <v>10</v>
      </c>
      <c r="L59" s="14" t="s">
        <v>194</v>
      </c>
      <c r="M59" s="1" t="s">
        <v>18</v>
      </c>
    </row>
    <row r="60" customFormat="false" ht="12.8" hidden="false" customHeight="false" outlineLevel="0" collapsed="false">
      <c r="A60" s="1" t="s">
        <v>13</v>
      </c>
      <c r="B60" s="1" t="s">
        <v>188</v>
      </c>
      <c r="C60" s="1" t="s">
        <v>195</v>
      </c>
      <c r="D60" s="1" t="s">
        <v>196</v>
      </c>
      <c r="E60" s="4" t="n">
        <v>1</v>
      </c>
      <c r="F60" s="3" t="n">
        <f aca="false">+I60*E60</f>
        <v>0.167</v>
      </c>
      <c r="G60" s="3" t="n">
        <f aca="false">+F60*1.3</f>
        <v>0.2171</v>
      </c>
      <c r="H60" s="4"/>
      <c r="I60" s="11" t="n">
        <f aca="false">+J60/K60</f>
        <v>0.167</v>
      </c>
      <c r="J60" s="5" t="n">
        <v>1.67</v>
      </c>
      <c r="K60" s="10" t="n">
        <v>10</v>
      </c>
      <c r="L60" s="14" t="s">
        <v>197</v>
      </c>
      <c r="M60" s="1" t="s">
        <v>18</v>
      </c>
    </row>
    <row r="61" customFormat="false" ht="12.8" hidden="false" customHeight="false" outlineLevel="0" collapsed="false">
      <c r="A61" s="1" t="s">
        <v>13</v>
      </c>
      <c r="B61" s="1" t="s">
        <v>198</v>
      </c>
      <c r="C61" s="1" t="s">
        <v>199</v>
      </c>
      <c r="D61" s="1" t="s">
        <v>200</v>
      </c>
      <c r="E61" s="4" t="n">
        <v>1</v>
      </c>
      <c r="F61" s="3" t="n">
        <f aca="false">+I61*E61</f>
        <v>0.222</v>
      </c>
      <c r="G61" s="3" t="n">
        <f aca="false">+F61*1.3</f>
        <v>0.2886</v>
      </c>
      <c r="H61" s="4"/>
      <c r="I61" s="11" t="n">
        <f aca="false">+J61/K61</f>
        <v>0.222</v>
      </c>
      <c r="J61" s="5" t="n">
        <v>2.22</v>
      </c>
      <c r="K61" s="10" t="n">
        <v>10</v>
      </c>
      <c r="L61" s="14" t="s">
        <v>201</v>
      </c>
      <c r="M61" s="1" t="s">
        <v>18</v>
      </c>
      <c r="N61" s="15"/>
    </row>
    <row r="62" customFormat="false" ht="12.8" hidden="false" customHeight="false" outlineLevel="0" collapsed="false">
      <c r="A62" s="1" t="s">
        <v>13</v>
      </c>
      <c r="B62" s="1" t="s">
        <v>202</v>
      </c>
      <c r="C62" s="1" t="s">
        <v>203</v>
      </c>
      <c r="D62" s="1" t="s">
        <v>204</v>
      </c>
      <c r="E62" s="4" t="n">
        <v>1</v>
      </c>
      <c r="F62" s="3" t="n">
        <f aca="false">+I62*E62</f>
        <v>9.032</v>
      </c>
      <c r="G62" s="3" t="n">
        <f aca="false">+F62*1.3</f>
        <v>11.7416</v>
      </c>
      <c r="H62" s="4"/>
      <c r="I62" s="11" t="n">
        <f aca="false">+J62/K62</f>
        <v>9.032</v>
      </c>
      <c r="J62" s="5" t="n">
        <f aca="false">+90.32/2</f>
        <v>45.16</v>
      </c>
      <c r="K62" s="10" t="n">
        <v>5</v>
      </c>
      <c r="L62" s="14" t="s">
        <v>205</v>
      </c>
      <c r="M62" s="1" t="s">
        <v>206</v>
      </c>
      <c r="N62" s="15"/>
    </row>
    <row r="63" customFormat="false" ht="12.8" hidden="false" customHeight="false" outlineLevel="0" collapsed="false">
      <c r="A63" s="1" t="s">
        <v>13</v>
      </c>
      <c r="B63" s="1" t="s">
        <v>207</v>
      </c>
      <c r="C63" s="1" t="s">
        <v>208</v>
      </c>
      <c r="D63" s="1" t="s">
        <v>209</v>
      </c>
      <c r="E63" s="4" t="n">
        <v>4</v>
      </c>
      <c r="F63" s="3" t="n">
        <f aca="false">+I63*E63</f>
        <v>1.904</v>
      </c>
      <c r="G63" s="3" t="n">
        <f aca="false">+F63*1.3</f>
        <v>2.4752</v>
      </c>
      <c r="H63" s="4" t="s">
        <v>64</v>
      </c>
      <c r="I63" s="11" t="n">
        <f aca="false">+J63/K63</f>
        <v>0.476</v>
      </c>
      <c r="J63" s="5" t="n">
        <v>4.76</v>
      </c>
      <c r="K63" s="10" t="n">
        <v>10</v>
      </c>
      <c r="L63" s="14" t="s">
        <v>210</v>
      </c>
      <c r="M63" s="1" t="s">
        <v>35</v>
      </c>
      <c r="N63" s="15"/>
    </row>
    <row r="64" customFormat="false" ht="12.8" hidden="false" customHeight="false" outlineLevel="0" collapsed="false">
      <c r="A64" s="1" t="s">
        <v>13</v>
      </c>
      <c r="B64" s="1" t="s">
        <v>207</v>
      </c>
      <c r="C64" s="1" t="s">
        <v>211</v>
      </c>
      <c r="D64" s="1" t="s">
        <v>212</v>
      </c>
      <c r="E64" s="4" t="n">
        <v>2</v>
      </c>
      <c r="F64" s="3" t="n">
        <f aca="false">+I64*E64</f>
        <v>0.822</v>
      </c>
      <c r="G64" s="3" t="n">
        <f aca="false">+F64*1.3</f>
        <v>1.0686</v>
      </c>
      <c r="H64" s="4" t="s">
        <v>53</v>
      </c>
      <c r="I64" s="11" t="n">
        <f aca="false">+J64/K64</f>
        <v>0.411</v>
      </c>
      <c r="J64" s="5" t="n">
        <v>4.11</v>
      </c>
      <c r="K64" s="10" t="n">
        <v>10</v>
      </c>
      <c r="L64" s="14" t="s">
        <v>213</v>
      </c>
      <c r="M64" s="1" t="s">
        <v>35</v>
      </c>
      <c r="N64" s="15"/>
    </row>
    <row r="65" customFormat="false" ht="12.8" hidden="false" customHeight="false" outlineLevel="0" collapsed="false">
      <c r="A65" s="1" t="s">
        <v>13</v>
      </c>
      <c r="B65" s="1" t="s">
        <v>207</v>
      </c>
      <c r="C65" s="1" t="s">
        <v>214</v>
      </c>
      <c r="D65" s="1" t="s">
        <v>215</v>
      </c>
      <c r="E65" s="4" t="n">
        <v>2</v>
      </c>
      <c r="F65" s="3" t="n">
        <f aca="false">+I65*E65</f>
        <v>0.674</v>
      </c>
      <c r="G65" s="3" t="n">
        <f aca="false">+F65*1.3</f>
        <v>0.8762</v>
      </c>
      <c r="H65" s="4" t="s">
        <v>216</v>
      </c>
      <c r="I65" s="11" t="n">
        <f aca="false">+J65/K65</f>
        <v>0.337</v>
      </c>
      <c r="J65" s="5" t="n">
        <f aca="false">+1.94+1.43</f>
        <v>3.37</v>
      </c>
      <c r="K65" s="10" t="n">
        <v>10</v>
      </c>
      <c r="L65" s="14" t="s">
        <v>217</v>
      </c>
      <c r="M65" s="1" t="s">
        <v>18</v>
      </c>
    </row>
    <row r="66" customFormat="false" ht="12.8" hidden="false" customHeight="false" outlineLevel="0" collapsed="false">
      <c r="A66" s="1" t="s">
        <v>13</v>
      </c>
      <c r="B66" s="1" t="s">
        <v>207</v>
      </c>
      <c r="C66" s="1" t="s">
        <v>218</v>
      </c>
      <c r="D66" s="1" t="s">
        <v>219</v>
      </c>
      <c r="E66" s="4" t="n">
        <v>3</v>
      </c>
      <c r="F66" s="3" t="n">
        <f aca="false">+I66*E66</f>
        <v>1.551</v>
      </c>
      <c r="G66" s="3" t="n">
        <f aca="false">+F66*1.3</f>
        <v>2.0163</v>
      </c>
      <c r="H66" s="4" t="s">
        <v>53</v>
      </c>
      <c r="I66" s="11" t="n">
        <f aca="false">+J66/K66</f>
        <v>0.517</v>
      </c>
      <c r="J66" s="5" t="n">
        <v>5.17</v>
      </c>
      <c r="K66" s="10" t="n">
        <v>10</v>
      </c>
      <c r="L66" s="13" t="s">
        <v>220</v>
      </c>
      <c r="M66" s="1" t="s">
        <v>35</v>
      </c>
    </row>
    <row r="67" customFormat="false" ht="12.8" hidden="false" customHeight="false" outlineLevel="0" collapsed="false">
      <c r="A67" s="1" t="s">
        <v>13</v>
      </c>
      <c r="B67" s="1" t="s">
        <v>207</v>
      </c>
      <c r="C67" s="1" t="s">
        <v>221</v>
      </c>
      <c r="D67" s="1" t="s">
        <v>222</v>
      </c>
      <c r="E67" s="4" t="n">
        <v>1</v>
      </c>
      <c r="F67" s="3" t="n">
        <f aca="false">+I67*E67</f>
        <v>0.705</v>
      </c>
      <c r="G67" s="3" t="n">
        <f aca="false">+F67*1.3</f>
        <v>0.9165</v>
      </c>
      <c r="H67" s="4" t="s">
        <v>53</v>
      </c>
      <c r="I67" s="11" t="n">
        <f aca="false">+J67/K67</f>
        <v>0.705</v>
      </c>
      <c r="J67" s="5" t="n">
        <v>7.05</v>
      </c>
      <c r="K67" s="10" t="n">
        <v>10</v>
      </c>
      <c r="L67" s="14" t="s">
        <v>223</v>
      </c>
      <c r="M67" s="1" t="s">
        <v>35</v>
      </c>
    </row>
    <row r="68" customFormat="false" ht="12.8" hidden="false" customHeight="false" outlineLevel="0" collapsed="false">
      <c r="A68" s="1" t="s">
        <v>13</v>
      </c>
      <c r="B68" s="1" t="s">
        <v>207</v>
      </c>
      <c r="C68" s="1" t="s">
        <v>224</v>
      </c>
      <c r="D68" s="1" t="s">
        <v>225</v>
      </c>
      <c r="E68" s="4" t="n">
        <v>2</v>
      </c>
      <c r="F68" s="3" t="n">
        <f aca="false">+I68*E68</f>
        <v>0.974</v>
      </c>
      <c r="G68" s="3" t="n">
        <f aca="false">+F68*1.3</f>
        <v>1.2662</v>
      </c>
      <c r="H68" s="4" t="s">
        <v>53</v>
      </c>
      <c r="I68" s="11" t="n">
        <f aca="false">+J68/K68</f>
        <v>0.487</v>
      </c>
      <c r="J68" s="5" t="n">
        <v>4.87</v>
      </c>
      <c r="K68" s="10" t="n">
        <v>10</v>
      </c>
      <c r="L68" s="14" t="s">
        <v>226</v>
      </c>
      <c r="M68" s="1" t="s">
        <v>35</v>
      </c>
    </row>
    <row r="69" customFormat="false" ht="12.8" hidden="false" customHeight="false" outlineLevel="0" collapsed="false">
      <c r="A69" s="1" t="s">
        <v>13</v>
      </c>
      <c r="B69" s="1" t="s">
        <v>207</v>
      </c>
      <c r="C69" s="1" t="s">
        <v>227</v>
      </c>
      <c r="D69" s="1" t="s">
        <v>228</v>
      </c>
      <c r="E69" s="4" t="n">
        <v>1</v>
      </c>
      <c r="F69" s="3" t="n">
        <f aca="false">+I69*E69</f>
        <v>0.219</v>
      </c>
      <c r="G69" s="3" t="n">
        <f aca="false">+F69*1.3</f>
        <v>0.2847</v>
      </c>
      <c r="H69" s="4" t="s">
        <v>64</v>
      </c>
      <c r="I69" s="11" t="n">
        <f aca="false">+J69/K69</f>
        <v>0.219</v>
      </c>
      <c r="J69" s="5" t="n">
        <v>2.19</v>
      </c>
      <c r="K69" s="10" t="n">
        <v>10</v>
      </c>
      <c r="L69" s="14" t="s">
        <v>229</v>
      </c>
      <c r="M69" s="1" t="s">
        <v>35</v>
      </c>
    </row>
    <row r="70" customFormat="false" ht="12.8" hidden="false" customHeight="false" outlineLevel="0" collapsed="false">
      <c r="A70" s="1" t="s">
        <v>13</v>
      </c>
      <c r="B70" s="1" t="s">
        <v>207</v>
      </c>
      <c r="C70" s="1" t="s">
        <v>230</v>
      </c>
      <c r="D70" s="1" t="s">
        <v>231</v>
      </c>
      <c r="E70" s="4" t="n">
        <v>2</v>
      </c>
      <c r="F70" s="3" t="n">
        <f aca="false">+I70*E70</f>
        <v>0.852</v>
      </c>
      <c r="G70" s="3" t="n">
        <f aca="false">+F70*1.3</f>
        <v>1.1076</v>
      </c>
      <c r="H70" s="4" t="s">
        <v>64</v>
      </c>
      <c r="I70" s="11" t="n">
        <f aca="false">+J70/K70</f>
        <v>0.426</v>
      </c>
      <c r="J70" s="5" t="n">
        <v>4.26</v>
      </c>
      <c r="K70" s="10" t="n">
        <v>10</v>
      </c>
      <c r="L70" s="14" t="s">
        <v>232</v>
      </c>
      <c r="M70" s="1" t="s">
        <v>35</v>
      </c>
    </row>
    <row r="71" customFormat="false" ht="12.8" hidden="false" customHeight="false" outlineLevel="0" collapsed="false">
      <c r="A71" s="1" t="s">
        <v>13</v>
      </c>
      <c r="B71" s="1" t="s">
        <v>207</v>
      </c>
      <c r="C71" s="1" t="s">
        <v>233</v>
      </c>
      <c r="D71" s="1" t="s">
        <v>234</v>
      </c>
      <c r="E71" s="4" t="n">
        <v>2</v>
      </c>
      <c r="F71" s="3" t="n">
        <f aca="false">+I71*E71</f>
        <v>1.218</v>
      </c>
      <c r="G71" s="3" t="n">
        <f aca="false">+F71*1.3</f>
        <v>1.5834</v>
      </c>
      <c r="H71" s="4" t="s">
        <v>64</v>
      </c>
      <c r="I71" s="11" t="n">
        <f aca="false">+J71/K71</f>
        <v>0.609</v>
      </c>
      <c r="J71" s="5" t="n">
        <v>6.09</v>
      </c>
      <c r="K71" s="10" t="n">
        <v>10</v>
      </c>
      <c r="L71" s="14" t="s">
        <v>235</v>
      </c>
      <c r="M71" s="1" t="s">
        <v>35</v>
      </c>
    </row>
    <row r="72" customFormat="false" ht="12.8" hidden="false" customHeight="false" outlineLevel="0" collapsed="false">
      <c r="A72" s="1" t="s">
        <v>13</v>
      </c>
      <c r="B72" s="1" t="s">
        <v>207</v>
      </c>
      <c r="C72" s="1" t="s">
        <v>236</v>
      </c>
      <c r="D72" s="1" t="s">
        <v>237</v>
      </c>
      <c r="E72" s="4" t="n">
        <v>1</v>
      </c>
      <c r="F72" s="3" t="n">
        <f aca="false">+I72*E72</f>
        <v>0.502</v>
      </c>
      <c r="G72" s="3" t="n">
        <f aca="false">+F72*1.3</f>
        <v>0.6526</v>
      </c>
      <c r="H72" s="4" t="s">
        <v>64</v>
      </c>
      <c r="I72" s="11" t="n">
        <f aca="false">+J72/K72</f>
        <v>0.502</v>
      </c>
      <c r="J72" s="5" t="n">
        <v>5.02</v>
      </c>
      <c r="K72" s="10" t="n">
        <v>10</v>
      </c>
      <c r="L72" s="14" t="s">
        <v>238</v>
      </c>
      <c r="M72" s="1" t="s">
        <v>35</v>
      </c>
    </row>
    <row r="73" customFormat="false" ht="12.8" hidden="false" customHeight="false" outlineLevel="0" collapsed="false">
      <c r="A73" s="1" t="s">
        <v>13</v>
      </c>
      <c r="B73" s="1" t="s">
        <v>207</v>
      </c>
      <c r="C73" s="1" t="s">
        <v>239</v>
      </c>
      <c r="D73" s="1" t="s">
        <v>240</v>
      </c>
      <c r="E73" s="4" t="n">
        <v>1</v>
      </c>
      <c r="F73" s="3" t="n">
        <f aca="false">+I73*E73</f>
        <v>2.64</v>
      </c>
      <c r="G73" s="3" t="n">
        <f aca="false">+F73*1.3</f>
        <v>3.432</v>
      </c>
      <c r="H73" s="4" t="s">
        <v>216</v>
      </c>
      <c r="I73" s="11" t="n">
        <f aca="false">+J73/K73</f>
        <v>2.64</v>
      </c>
      <c r="J73" s="5" t="n">
        <v>2.64</v>
      </c>
      <c r="K73" s="10" t="n">
        <v>1</v>
      </c>
      <c r="L73" s="14" t="s">
        <v>241</v>
      </c>
      <c r="M73" s="1" t="s">
        <v>35</v>
      </c>
    </row>
    <row r="74" customFormat="false" ht="12.8" hidden="false" customHeight="false" outlineLevel="0" collapsed="false">
      <c r="A74" s="1" t="s">
        <v>13</v>
      </c>
      <c r="B74" s="1" t="s">
        <v>207</v>
      </c>
      <c r="C74" s="1" t="s">
        <v>242</v>
      </c>
      <c r="D74" s="1" t="s">
        <v>243</v>
      </c>
      <c r="E74" s="4" t="n">
        <v>3</v>
      </c>
      <c r="F74" s="3" t="n">
        <f aca="false">+I74*E74</f>
        <v>0.5475</v>
      </c>
      <c r="G74" s="3" t="n">
        <f aca="false">+F74*1.3</f>
        <v>0.71175</v>
      </c>
      <c r="H74" s="4" t="s">
        <v>216</v>
      </c>
      <c r="I74" s="11" t="n">
        <f aca="false">+J74/K74</f>
        <v>0.1825</v>
      </c>
      <c r="J74" s="5" t="n">
        <v>2.19</v>
      </c>
      <c r="K74" s="10" t="n">
        <v>12</v>
      </c>
      <c r="L74" s="14" t="s">
        <v>244</v>
      </c>
      <c r="M74" s="1" t="s">
        <v>35</v>
      </c>
    </row>
    <row r="75" customFormat="false" ht="12.8" hidden="false" customHeight="false" outlineLevel="0" collapsed="false">
      <c r="A75" s="1" t="s">
        <v>13</v>
      </c>
      <c r="B75" s="1" t="s">
        <v>207</v>
      </c>
      <c r="C75" s="1" t="s">
        <v>245</v>
      </c>
      <c r="D75" s="1" t="s">
        <v>246</v>
      </c>
      <c r="E75" s="4" t="n">
        <v>3</v>
      </c>
      <c r="F75" s="3" t="n">
        <f aca="false">+I75*E75</f>
        <v>1.085</v>
      </c>
      <c r="G75" s="3" t="n">
        <f aca="false">+F75*1.3</f>
        <v>1.4105</v>
      </c>
      <c r="H75" s="4" t="s">
        <v>216</v>
      </c>
      <c r="I75" s="11" t="n">
        <f aca="false">+J75/K75</f>
        <v>0.361666666666667</v>
      </c>
      <c r="J75" s="5" t="n">
        <v>2.17</v>
      </c>
      <c r="K75" s="10" t="n">
        <v>6</v>
      </c>
      <c r="L75" s="14" t="s">
        <v>247</v>
      </c>
      <c r="M75" s="1" t="s">
        <v>35</v>
      </c>
    </row>
    <row r="76" customFormat="false" ht="12.8" hidden="false" customHeight="false" outlineLevel="0" collapsed="false">
      <c r="A76" s="1" t="s">
        <v>13</v>
      </c>
      <c r="B76" s="1" t="s">
        <v>207</v>
      </c>
      <c r="C76" s="1" t="s">
        <v>248</v>
      </c>
      <c r="D76" s="1" t="s">
        <v>249</v>
      </c>
      <c r="E76" s="4" t="n">
        <v>2</v>
      </c>
      <c r="F76" s="3" t="n">
        <f aca="false">+I76*E76</f>
        <v>1.88</v>
      </c>
      <c r="G76" s="3" t="n">
        <f aca="false">+F76*1.3</f>
        <v>2.444</v>
      </c>
      <c r="H76" s="4" t="s">
        <v>216</v>
      </c>
      <c r="I76" s="11" t="n">
        <f aca="false">+J76/K76</f>
        <v>0.94</v>
      </c>
      <c r="J76" s="5" t="n">
        <v>9.4</v>
      </c>
      <c r="K76" s="10" t="n">
        <v>10</v>
      </c>
      <c r="L76" s="14" t="s">
        <v>250</v>
      </c>
      <c r="M76" s="1" t="s">
        <v>35</v>
      </c>
    </row>
    <row r="77" customFormat="false" ht="12.8" hidden="false" customHeight="false" outlineLevel="0" collapsed="false">
      <c r="A77" s="1" t="s">
        <v>13</v>
      </c>
      <c r="B77" s="1" t="s">
        <v>207</v>
      </c>
      <c r="C77" s="1" t="s">
        <v>251</v>
      </c>
      <c r="D77" s="1" t="s">
        <v>252</v>
      </c>
      <c r="E77" s="4" t="n">
        <v>1</v>
      </c>
      <c r="F77" s="3" t="n">
        <f aca="false">+I77*E77</f>
        <v>0.219</v>
      </c>
      <c r="G77" s="3" t="n">
        <f aca="false">+F77*1.3</f>
        <v>0.2847</v>
      </c>
      <c r="H77" s="4" t="s">
        <v>216</v>
      </c>
      <c r="I77" s="11" t="n">
        <f aca="false">+J77/K77</f>
        <v>0.219</v>
      </c>
      <c r="J77" s="5" t="n">
        <v>2.19</v>
      </c>
      <c r="K77" s="10" t="n">
        <v>10</v>
      </c>
      <c r="L77" s="14" t="s">
        <v>253</v>
      </c>
      <c r="M77" s="1" t="s">
        <v>35</v>
      </c>
    </row>
    <row r="78" customFormat="false" ht="12.8" hidden="false" customHeight="false" outlineLevel="0" collapsed="false">
      <c r="A78" s="1" t="s">
        <v>13</v>
      </c>
      <c r="B78" s="1" t="s">
        <v>207</v>
      </c>
      <c r="C78" s="1" t="s">
        <v>254</v>
      </c>
      <c r="D78" s="1" t="s">
        <v>255</v>
      </c>
      <c r="E78" s="4" t="n">
        <v>1</v>
      </c>
      <c r="F78" s="3" t="n">
        <f aca="false">+I78*E78</f>
        <v>0.5475</v>
      </c>
      <c r="G78" s="3" t="n">
        <f aca="false">+F78*1.3</f>
        <v>0.71175</v>
      </c>
      <c r="H78" s="4" t="s">
        <v>216</v>
      </c>
      <c r="I78" s="11" t="n">
        <f aca="false">+J78/K78</f>
        <v>0.5475</v>
      </c>
      <c r="J78" s="5" t="n">
        <v>2.19</v>
      </c>
      <c r="K78" s="10" t="n">
        <v>4</v>
      </c>
      <c r="L78" s="14" t="s">
        <v>256</v>
      </c>
      <c r="M78" s="1" t="s">
        <v>35</v>
      </c>
    </row>
    <row r="79" customFormat="false" ht="12.8" hidden="false" customHeight="false" outlineLevel="0" collapsed="false">
      <c r="A79" s="1" t="s">
        <v>13</v>
      </c>
      <c r="B79" s="1" t="s">
        <v>207</v>
      </c>
      <c r="C79" s="1" t="s">
        <v>257</v>
      </c>
      <c r="D79" s="1" t="s">
        <v>258</v>
      </c>
      <c r="E79" s="4" t="n">
        <v>1</v>
      </c>
      <c r="F79" s="3" t="n">
        <f aca="false">+I79*E79</f>
        <v>0.69</v>
      </c>
      <c r="G79" s="3" t="n">
        <f aca="false">+F79*1.3</f>
        <v>0.897</v>
      </c>
      <c r="H79" s="4" t="s">
        <v>216</v>
      </c>
      <c r="I79" s="11" t="n">
        <f aca="false">+J79/K79</f>
        <v>0.69</v>
      </c>
      <c r="J79" s="5" t="n">
        <v>6.9</v>
      </c>
      <c r="K79" s="10" t="n">
        <v>10</v>
      </c>
      <c r="L79" s="14" t="s">
        <v>259</v>
      </c>
      <c r="M79" s="1" t="s">
        <v>35</v>
      </c>
    </row>
    <row r="80" customFormat="false" ht="12.8" hidden="false" customHeight="false" outlineLevel="0" collapsed="false">
      <c r="A80" s="1" t="s">
        <v>13</v>
      </c>
      <c r="B80" s="1" t="s">
        <v>260</v>
      </c>
      <c r="C80" s="1" t="s">
        <v>261</v>
      </c>
      <c r="D80" s="1" t="s">
        <v>262</v>
      </c>
      <c r="E80" s="4" t="n">
        <v>1</v>
      </c>
      <c r="F80" s="3" t="n">
        <f aca="false">+I80*E80</f>
        <v>0.5</v>
      </c>
      <c r="G80" s="3" t="n">
        <f aca="false">+F80*1.3</f>
        <v>0.65</v>
      </c>
      <c r="H80" s="4" t="s">
        <v>216</v>
      </c>
      <c r="I80" s="11" t="n">
        <f aca="false">+J80/K80</f>
        <v>0.5</v>
      </c>
      <c r="J80" s="5" t="n">
        <v>2.5</v>
      </c>
      <c r="K80" s="10" t="n">
        <v>5</v>
      </c>
      <c r="L80" s="14" t="s">
        <v>263</v>
      </c>
      <c r="M80" s="1" t="s">
        <v>35</v>
      </c>
    </row>
    <row r="81" customFormat="false" ht="14.95" hidden="false" customHeight="true" outlineLevel="0" collapsed="false">
      <c r="A81" s="1" t="s">
        <v>13</v>
      </c>
      <c r="B81" s="1" t="s">
        <v>264</v>
      </c>
      <c r="C81" s="1" t="s">
        <v>265</v>
      </c>
      <c r="D81" s="1" t="s">
        <v>266</v>
      </c>
      <c r="E81" s="4" t="n">
        <v>1</v>
      </c>
      <c r="F81" s="3" t="n">
        <f aca="false">+I81*E81</f>
        <v>0.0107</v>
      </c>
      <c r="G81" s="3" t="n">
        <f aca="false">+F81*1.3</f>
        <v>0.01391</v>
      </c>
      <c r="H81" s="4" t="s">
        <v>267</v>
      </c>
      <c r="I81" s="11" t="n">
        <f aca="false">+J81/K81</f>
        <v>0.0107</v>
      </c>
      <c r="J81" s="5" t="n">
        <f aca="false">+0.5+0.57</f>
        <v>1.07</v>
      </c>
      <c r="K81" s="10" t="n">
        <v>100</v>
      </c>
      <c r="L81" s="14" t="s">
        <v>268</v>
      </c>
      <c r="M81" s="1" t="s">
        <v>18</v>
      </c>
    </row>
    <row r="82" customFormat="false" ht="12.8" hidden="false" customHeight="false" outlineLevel="0" collapsed="false">
      <c r="A82" s="1" t="s">
        <v>13</v>
      </c>
      <c r="B82" s="1" t="s">
        <v>264</v>
      </c>
      <c r="C82" s="1" t="s">
        <v>269</v>
      </c>
      <c r="D82" s="1" t="s">
        <v>270</v>
      </c>
      <c r="E82" s="4" t="n">
        <v>4</v>
      </c>
      <c r="F82" s="3" t="n">
        <f aca="false">+I82*E82</f>
        <v>0.0428</v>
      </c>
      <c r="G82" s="3" t="n">
        <f aca="false">+F82*1.3</f>
        <v>0.05564</v>
      </c>
      <c r="H82" s="4" t="s">
        <v>267</v>
      </c>
      <c r="I82" s="11" t="n">
        <f aca="false">+J82/K82</f>
        <v>0.0107</v>
      </c>
      <c r="J82" s="5" t="n">
        <f aca="false">+0.5+0.57</f>
        <v>1.07</v>
      </c>
      <c r="K82" s="10" t="n">
        <v>100</v>
      </c>
      <c r="L82" s="14" t="s">
        <v>268</v>
      </c>
      <c r="M82" s="1" t="s">
        <v>18</v>
      </c>
    </row>
    <row r="83" customFormat="false" ht="12.8" hidden="false" customHeight="false" outlineLevel="0" collapsed="false">
      <c r="A83" s="1" t="s">
        <v>13</v>
      </c>
      <c r="B83" s="1" t="s">
        <v>264</v>
      </c>
      <c r="C83" s="1" t="s">
        <v>271</v>
      </c>
      <c r="D83" s="1" t="s">
        <v>272</v>
      </c>
      <c r="E83" s="4" t="n">
        <v>1</v>
      </c>
      <c r="F83" s="3" t="n">
        <f aca="false">+I83*E83</f>
        <v>0.0107</v>
      </c>
      <c r="G83" s="3" t="n">
        <f aca="false">+F83*1.3</f>
        <v>0.01391</v>
      </c>
      <c r="H83" s="4" t="s">
        <v>267</v>
      </c>
      <c r="I83" s="11" t="n">
        <f aca="false">+J83/K83</f>
        <v>0.0107</v>
      </c>
      <c r="J83" s="5" t="n">
        <f aca="false">+0.5+0.57</f>
        <v>1.07</v>
      </c>
      <c r="K83" s="10" t="n">
        <v>100</v>
      </c>
      <c r="L83" s="14" t="s">
        <v>268</v>
      </c>
      <c r="M83" s="1" t="s">
        <v>18</v>
      </c>
    </row>
    <row r="84" customFormat="false" ht="12.8" hidden="false" customHeight="false" outlineLevel="0" collapsed="false">
      <c r="A84" s="1" t="s">
        <v>13</v>
      </c>
      <c r="B84" s="1" t="s">
        <v>264</v>
      </c>
      <c r="C84" s="1" t="s">
        <v>273</v>
      </c>
      <c r="D84" s="1" t="s">
        <v>274</v>
      </c>
      <c r="E84" s="4" t="n">
        <v>7</v>
      </c>
      <c r="F84" s="3" t="n">
        <f aca="false">+I84*E84</f>
        <v>0.0749</v>
      </c>
      <c r="G84" s="3" t="n">
        <f aca="false">+F84*1.3</f>
        <v>0.09737</v>
      </c>
      <c r="H84" s="4" t="s">
        <v>267</v>
      </c>
      <c r="I84" s="11" t="n">
        <f aca="false">+J84/K84</f>
        <v>0.0107</v>
      </c>
      <c r="J84" s="5" t="n">
        <f aca="false">+0.5+0.57</f>
        <v>1.07</v>
      </c>
      <c r="K84" s="10" t="n">
        <v>100</v>
      </c>
      <c r="L84" s="14" t="s">
        <v>268</v>
      </c>
      <c r="M84" s="1" t="s">
        <v>18</v>
      </c>
    </row>
    <row r="85" customFormat="false" ht="12.8" hidden="false" customHeight="false" outlineLevel="0" collapsed="false">
      <c r="A85" s="1" t="s">
        <v>13</v>
      </c>
      <c r="B85" s="1" t="s">
        <v>264</v>
      </c>
      <c r="C85" s="1" t="s">
        <v>275</v>
      </c>
      <c r="D85" s="1" t="s">
        <v>276</v>
      </c>
      <c r="E85" s="4" t="n">
        <v>2</v>
      </c>
      <c r="F85" s="3" t="n">
        <f aca="false">+I85*E85</f>
        <v>0.0214</v>
      </c>
      <c r="G85" s="3" t="n">
        <f aca="false">+F85*1.3</f>
        <v>0.02782</v>
      </c>
      <c r="H85" s="4" t="s">
        <v>267</v>
      </c>
      <c r="I85" s="11" t="n">
        <f aca="false">+J85/K85</f>
        <v>0.0107</v>
      </c>
      <c r="J85" s="5" t="n">
        <f aca="false">+0.5+0.57</f>
        <v>1.07</v>
      </c>
      <c r="K85" s="10" t="n">
        <v>100</v>
      </c>
      <c r="L85" s="14" t="s">
        <v>268</v>
      </c>
      <c r="M85" s="1" t="s">
        <v>18</v>
      </c>
    </row>
    <row r="86" customFormat="false" ht="12.8" hidden="false" customHeight="false" outlineLevel="0" collapsed="false">
      <c r="A86" s="1" t="s">
        <v>13</v>
      </c>
      <c r="B86" s="1" t="s">
        <v>264</v>
      </c>
      <c r="C86" s="1" t="s">
        <v>277</v>
      </c>
      <c r="D86" s="1" t="s">
        <v>278</v>
      </c>
      <c r="E86" s="4" t="n">
        <v>2</v>
      </c>
      <c r="F86" s="3" t="n">
        <f aca="false">+I86*E86</f>
        <v>0.0214</v>
      </c>
      <c r="G86" s="3" t="n">
        <f aca="false">+F86*1.3</f>
        <v>0.02782</v>
      </c>
      <c r="H86" s="4" t="s">
        <v>267</v>
      </c>
      <c r="I86" s="11" t="n">
        <f aca="false">+J86/K86</f>
        <v>0.0107</v>
      </c>
      <c r="J86" s="5" t="n">
        <f aca="false">+0.5+0.57</f>
        <v>1.07</v>
      </c>
      <c r="K86" s="10" t="n">
        <v>100</v>
      </c>
      <c r="L86" s="14" t="s">
        <v>268</v>
      </c>
      <c r="M86" s="1" t="s">
        <v>18</v>
      </c>
    </row>
    <row r="87" customFormat="false" ht="12.8" hidden="false" customHeight="false" outlineLevel="0" collapsed="false">
      <c r="A87" s="1" t="s">
        <v>13</v>
      </c>
      <c r="B87" s="1" t="s">
        <v>264</v>
      </c>
      <c r="C87" s="1" t="s">
        <v>279</v>
      </c>
      <c r="D87" s="1" t="s">
        <v>280</v>
      </c>
      <c r="E87" s="4" t="n">
        <v>2</v>
      </c>
      <c r="F87" s="3" t="n">
        <f aca="false">+I87*E87</f>
        <v>0.0214</v>
      </c>
      <c r="G87" s="3" t="n">
        <f aca="false">+F87*1.3</f>
        <v>0.02782</v>
      </c>
      <c r="H87" s="4" t="s">
        <v>267</v>
      </c>
      <c r="I87" s="11" t="n">
        <f aca="false">+J87/K87</f>
        <v>0.0107</v>
      </c>
      <c r="J87" s="5" t="n">
        <f aca="false">+0.5+0.57</f>
        <v>1.07</v>
      </c>
      <c r="K87" s="10" t="n">
        <v>100</v>
      </c>
      <c r="L87" s="14" t="s">
        <v>268</v>
      </c>
      <c r="M87" s="1" t="s">
        <v>18</v>
      </c>
    </row>
    <row r="88" customFormat="false" ht="12.8" hidden="false" customHeight="false" outlineLevel="0" collapsed="false">
      <c r="A88" s="1" t="s">
        <v>13</v>
      </c>
      <c r="B88" s="1" t="s">
        <v>264</v>
      </c>
      <c r="C88" s="1" t="s">
        <v>281</v>
      </c>
      <c r="D88" s="1" t="s">
        <v>282</v>
      </c>
      <c r="E88" s="4" t="n">
        <v>7</v>
      </c>
      <c r="F88" s="3" t="n">
        <f aca="false">+I88*E88</f>
        <v>0.0749</v>
      </c>
      <c r="G88" s="3" t="n">
        <f aca="false">+F88*1.3</f>
        <v>0.09737</v>
      </c>
      <c r="H88" s="4" t="s">
        <v>267</v>
      </c>
      <c r="I88" s="11" t="n">
        <f aca="false">+J88/K88</f>
        <v>0.0107</v>
      </c>
      <c r="J88" s="5" t="n">
        <f aca="false">+0.5+0.57</f>
        <v>1.07</v>
      </c>
      <c r="K88" s="10" t="n">
        <v>100</v>
      </c>
      <c r="L88" s="14" t="s">
        <v>268</v>
      </c>
      <c r="M88" s="1" t="s">
        <v>18</v>
      </c>
    </row>
    <row r="89" customFormat="false" ht="12.8" hidden="false" customHeight="false" outlineLevel="0" collapsed="false">
      <c r="A89" s="1" t="s">
        <v>13</v>
      </c>
      <c r="B89" s="1" t="s">
        <v>264</v>
      </c>
      <c r="C89" s="1" t="s">
        <v>283</v>
      </c>
      <c r="D89" s="1" t="s">
        <v>284</v>
      </c>
      <c r="E89" s="4" t="n">
        <v>4</v>
      </c>
      <c r="F89" s="3" t="n">
        <f aca="false">+I89*E89</f>
        <v>0.0428</v>
      </c>
      <c r="G89" s="3" t="n">
        <f aca="false">+F89*1.3</f>
        <v>0.05564</v>
      </c>
      <c r="H89" s="4" t="s">
        <v>267</v>
      </c>
      <c r="I89" s="11" t="n">
        <f aca="false">+J89/K89</f>
        <v>0.0107</v>
      </c>
      <c r="J89" s="5" t="n">
        <f aca="false">+0.5+0.57</f>
        <v>1.07</v>
      </c>
      <c r="K89" s="10" t="n">
        <v>100</v>
      </c>
      <c r="L89" s="14" t="s">
        <v>268</v>
      </c>
      <c r="M89" s="1" t="s">
        <v>18</v>
      </c>
    </row>
    <row r="90" customFormat="false" ht="12.8" hidden="false" customHeight="false" outlineLevel="0" collapsed="false">
      <c r="A90" s="1" t="s">
        <v>13</v>
      </c>
      <c r="B90" s="1" t="s">
        <v>264</v>
      </c>
      <c r="C90" s="1" t="s">
        <v>285</v>
      </c>
      <c r="D90" s="1" t="s">
        <v>286</v>
      </c>
      <c r="E90" s="4" t="n">
        <v>1</v>
      </c>
      <c r="F90" s="3" t="n">
        <f aca="false">+I90*E90</f>
        <v>0.0107</v>
      </c>
      <c r="G90" s="3" t="n">
        <f aca="false">+F90*1.3</f>
        <v>0.01391</v>
      </c>
      <c r="H90" s="4" t="s">
        <v>267</v>
      </c>
      <c r="I90" s="11" t="n">
        <f aca="false">+J90/K90</f>
        <v>0.0107</v>
      </c>
      <c r="J90" s="5" t="n">
        <f aca="false">+0.5+0.57</f>
        <v>1.07</v>
      </c>
      <c r="K90" s="10" t="n">
        <v>100</v>
      </c>
      <c r="L90" s="14" t="s">
        <v>268</v>
      </c>
      <c r="M90" s="1" t="s">
        <v>18</v>
      </c>
    </row>
    <row r="91" customFormat="false" ht="12.8" hidden="false" customHeight="false" outlineLevel="0" collapsed="false">
      <c r="A91" s="1" t="s">
        <v>13</v>
      </c>
      <c r="B91" s="1" t="s">
        <v>264</v>
      </c>
      <c r="C91" s="1" t="s">
        <v>287</v>
      </c>
      <c r="D91" s="1" t="s">
        <v>288</v>
      </c>
      <c r="E91" s="4" t="n">
        <v>1</v>
      </c>
      <c r="F91" s="3" t="n">
        <f aca="false">+I91*E91</f>
        <v>0.0107</v>
      </c>
      <c r="G91" s="3" t="n">
        <f aca="false">+F91*1.3</f>
        <v>0.01391</v>
      </c>
      <c r="H91" s="4" t="s">
        <v>267</v>
      </c>
      <c r="I91" s="11" t="n">
        <f aca="false">+J91/K91</f>
        <v>0.0107</v>
      </c>
      <c r="J91" s="5" t="n">
        <f aca="false">+0.5+0.57</f>
        <v>1.07</v>
      </c>
      <c r="K91" s="10" t="n">
        <v>100</v>
      </c>
      <c r="L91" s="14" t="s">
        <v>268</v>
      </c>
      <c r="M91" s="1" t="s">
        <v>18</v>
      </c>
    </row>
    <row r="92" customFormat="false" ht="12.8" hidden="false" customHeight="false" outlineLevel="0" collapsed="false">
      <c r="A92" s="1" t="s">
        <v>13</v>
      </c>
      <c r="B92" s="1" t="s">
        <v>264</v>
      </c>
      <c r="C92" s="1" t="s">
        <v>289</v>
      </c>
      <c r="D92" s="1" t="s">
        <v>290</v>
      </c>
      <c r="E92" s="4" t="n">
        <v>6</v>
      </c>
      <c r="F92" s="3" t="n">
        <f aca="false">+I92*E92</f>
        <v>0.0642</v>
      </c>
      <c r="G92" s="3" t="n">
        <f aca="false">+F92*1.3</f>
        <v>0.08346</v>
      </c>
      <c r="H92" s="4" t="s">
        <v>267</v>
      </c>
      <c r="I92" s="11" t="n">
        <f aca="false">+J92/K92</f>
        <v>0.0107</v>
      </c>
      <c r="J92" s="5" t="n">
        <f aca="false">+0.5+0.57</f>
        <v>1.07</v>
      </c>
      <c r="K92" s="10" t="n">
        <v>100</v>
      </c>
      <c r="L92" s="14" t="s">
        <v>268</v>
      </c>
      <c r="M92" s="1" t="s">
        <v>18</v>
      </c>
    </row>
    <row r="93" customFormat="false" ht="12.8" hidden="false" customHeight="false" outlineLevel="0" collapsed="false">
      <c r="A93" s="1" t="s">
        <v>13</v>
      </c>
      <c r="B93" s="1" t="s">
        <v>264</v>
      </c>
      <c r="C93" s="1" t="s">
        <v>291</v>
      </c>
      <c r="D93" s="1" t="s">
        <v>292</v>
      </c>
      <c r="E93" s="4" t="n">
        <v>6</v>
      </c>
      <c r="F93" s="3" t="n">
        <f aca="false">+I93*E93</f>
        <v>0.0642</v>
      </c>
      <c r="G93" s="3" t="n">
        <f aca="false">+F93*1.3</f>
        <v>0.08346</v>
      </c>
      <c r="H93" s="4" t="s">
        <v>267</v>
      </c>
      <c r="I93" s="11" t="n">
        <f aca="false">+J93/K93</f>
        <v>0.0107</v>
      </c>
      <c r="J93" s="5" t="n">
        <f aca="false">+0.5+0.57</f>
        <v>1.07</v>
      </c>
      <c r="K93" s="10" t="n">
        <v>100</v>
      </c>
      <c r="L93" s="14" t="s">
        <v>268</v>
      </c>
      <c r="M93" s="1" t="s">
        <v>18</v>
      </c>
    </row>
    <row r="94" customFormat="false" ht="12.8" hidden="false" customHeight="false" outlineLevel="0" collapsed="false">
      <c r="A94" s="1" t="s">
        <v>13</v>
      </c>
      <c r="B94" s="1" t="s">
        <v>264</v>
      </c>
      <c r="C94" s="1" t="s">
        <v>293</v>
      </c>
      <c r="D94" s="1" t="s">
        <v>294</v>
      </c>
      <c r="E94" s="4" t="n">
        <v>1</v>
      </c>
      <c r="F94" s="3" t="n">
        <f aca="false">+I94*E94</f>
        <v>0.0107</v>
      </c>
      <c r="G94" s="3" t="n">
        <f aca="false">+F94*1.3</f>
        <v>0.01391</v>
      </c>
      <c r="H94" s="4" t="s">
        <v>267</v>
      </c>
      <c r="I94" s="11" t="n">
        <f aca="false">+J94/K94</f>
        <v>0.0107</v>
      </c>
      <c r="J94" s="5" t="n">
        <f aca="false">+0.5+0.57</f>
        <v>1.07</v>
      </c>
      <c r="K94" s="10" t="n">
        <v>100</v>
      </c>
      <c r="L94" s="14" t="s">
        <v>268</v>
      </c>
      <c r="M94" s="1" t="s">
        <v>18</v>
      </c>
    </row>
    <row r="95" customFormat="false" ht="12.8" hidden="false" customHeight="false" outlineLevel="0" collapsed="false">
      <c r="A95" s="1" t="s">
        <v>13</v>
      </c>
      <c r="B95" s="1" t="s">
        <v>264</v>
      </c>
      <c r="C95" s="1" t="s">
        <v>295</v>
      </c>
      <c r="D95" s="1" t="s">
        <v>296</v>
      </c>
      <c r="E95" s="4" t="n">
        <v>2</v>
      </c>
      <c r="F95" s="3" t="n">
        <f aca="false">+I95*E95</f>
        <v>0.0214</v>
      </c>
      <c r="G95" s="3" t="n">
        <f aca="false">+F95*1.3</f>
        <v>0.02782</v>
      </c>
      <c r="H95" s="4" t="s">
        <v>267</v>
      </c>
      <c r="I95" s="11" t="n">
        <f aca="false">+J95/K95</f>
        <v>0.0107</v>
      </c>
      <c r="J95" s="5" t="n">
        <f aca="false">+0.5+0.57</f>
        <v>1.07</v>
      </c>
      <c r="K95" s="10" t="n">
        <v>100</v>
      </c>
      <c r="L95" s="14" t="s">
        <v>268</v>
      </c>
      <c r="M95" s="1" t="s">
        <v>18</v>
      </c>
    </row>
    <row r="96" customFormat="false" ht="12.8" hidden="false" customHeight="false" outlineLevel="0" collapsed="false">
      <c r="A96" s="1" t="s">
        <v>13</v>
      </c>
      <c r="B96" s="1" t="s">
        <v>264</v>
      </c>
      <c r="C96" s="1" t="s">
        <v>297</v>
      </c>
      <c r="D96" s="1" t="s">
        <v>298</v>
      </c>
      <c r="E96" s="4" t="n">
        <v>2</v>
      </c>
      <c r="F96" s="3" t="n">
        <f aca="false">+I96*E96</f>
        <v>0.0214</v>
      </c>
      <c r="G96" s="3" t="n">
        <f aca="false">+F96*1.3</f>
        <v>0.02782</v>
      </c>
      <c r="H96" s="4" t="s">
        <v>267</v>
      </c>
      <c r="I96" s="11" t="n">
        <f aca="false">+J96/K96</f>
        <v>0.0107</v>
      </c>
      <c r="J96" s="5" t="n">
        <f aca="false">+0.5+0.57</f>
        <v>1.07</v>
      </c>
      <c r="K96" s="10" t="n">
        <v>100</v>
      </c>
      <c r="L96" s="14" t="s">
        <v>268</v>
      </c>
      <c r="M96" s="1" t="s">
        <v>18</v>
      </c>
    </row>
    <row r="97" customFormat="false" ht="12.8" hidden="false" customHeight="false" outlineLevel="0" collapsed="false">
      <c r="A97" s="1" t="s">
        <v>13</v>
      </c>
      <c r="B97" s="1" t="s">
        <v>264</v>
      </c>
      <c r="C97" s="1" t="s">
        <v>299</v>
      </c>
      <c r="D97" s="1" t="s">
        <v>300</v>
      </c>
      <c r="E97" s="4" t="n">
        <v>2</v>
      </c>
      <c r="F97" s="3" t="n">
        <f aca="false">+I97*E97</f>
        <v>0.0214</v>
      </c>
      <c r="G97" s="3" t="n">
        <f aca="false">+F97*1.3</f>
        <v>0.02782</v>
      </c>
      <c r="H97" s="4" t="s">
        <v>267</v>
      </c>
      <c r="I97" s="11" t="n">
        <f aca="false">+J97/K97</f>
        <v>0.0107</v>
      </c>
      <c r="J97" s="5" t="n">
        <f aca="false">+0.5+0.57</f>
        <v>1.07</v>
      </c>
      <c r="K97" s="10" t="n">
        <v>100</v>
      </c>
      <c r="L97" s="14" t="s">
        <v>268</v>
      </c>
      <c r="M97" s="1" t="s">
        <v>18</v>
      </c>
      <c r="N97" s="15"/>
    </row>
    <row r="98" customFormat="false" ht="12.8" hidden="false" customHeight="false" outlineLevel="0" collapsed="false">
      <c r="A98" s="1" t="s">
        <v>13</v>
      </c>
      <c r="B98" s="1" t="s">
        <v>264</v>
      </c>
      <c r="C98" s="1" t="s">
        <v>301</v>
      </c>
      <c r="D98" s="1" t="s">
        <v>302</v>
      </c>
      <c r="E98" s="4" t="n">
        <v>1</v>
      </c>
      <c r="F98" s="3" t="n">
        <f aca="false">+I98*E98</f>
        <v>0.0107</v>
      </c>
      <c r="G98" s="3" t="n">
        <f aca="false">+F98*1.3</f>
        <v>0.01391</v>
      </c>
      <c r="H98" s="4" t="s">
        <v>267</v>
      </c>
      <c r="I98" s="11" t="n">
        <f aca="false">+J98/K98</f>
        <v>0.0107</v>
      </c>
      <c r="J98" s="5" t="n">
        <f aca="false">+0.5+0.57</f>
        <v>1.07</v>
      </c>
      <c r="K98" s="10" t="n">
        <v>100</v>
      </c>
      <c r="L98" s="14" t="s">
        <v>268</v>
      </c>
      <c r="M98" s="1" t="s">
        <v>18</v>
      </c>
      <c r="N98" s="15"/>
    </row>
    <row r="99" customFormat="false" ht="12.8" hidden="false" customHeight="false" outlineLevel="0" collapsed="false">
      <c r="A99" s="1" t="s">
        <v>13</v>
      </c>
      <c r="B99" s="1" t="s">
        <v>303</v>
      </c>
      <c r="C99" s="1" t="s">
        <v>304</v>
      </c>
      <c r="D99" s="1" t="s">
        <v>305</v>
      </c>
      <c r="E99" s="4" t="n">
        <v>2</v>
      </c>
      <c r="F99" s="3" t="n">
        <f aca="false">+I99*E99</f>
        <v>0.032</v>
      </c>
      <c r="G99" s="3" t="n">
        <f aca="false">+F99*1.3</f>
        <v>0.0416</v>
      </c>
      <c r="H99" s="4" t="s">
        <v>267</v>
      </c>
      <c r="I99" s="11" t="n">
        <f aca="false">+J99/K99</f>
        <v>0.016</v>
      </c>
      <c r="J99" s="5" t="n">
        <v>1.6</v>
      </c>
      <c r="K99" s="10" t="n">
        <v>100</v>
      </c>
      <c r="L99" s="14" t="s">
        <v>306</v>
      </c>
      <c r="M99" s="1" t="s">
        <v>18</v>
      </c>
    </row>
    <row r="100" customFormat="false" ht="13.7" hidden="false" customHeight="true" outlineLevel="0" collapsed="false">
      <c r="A100" s="1" t="s">
        <v>13</v>
      </c>
      <c r="B100" s="1" t="s">
        <v>307</v>
      </c>
      <c r="C100" s="1" t="s">
        <v>308</v>
      </c>
      <c r="D100" s="1" t="s">
        <v>33</v>
      </c>
      <c r="E100" s="4" t="n">
        <v>3</v>
      </c>
      <c r="F100" s="3" t="n">
        <f aca="false">+I100*E100</f>
        <v>0.642</v>
      </c>
      <c r="G100" s="3" t="n">
        <f aca="false">+F100*1.3</f>
        <v>0.8346</v>
      </c>
      <c r="H100" s="4" t="s">
        <v>33</v>
      </c>
      <c r="I100" s="11" t="n">
        <f aca="false">+J100/K100</f>
        <v>0.214</v>
      </c>
      <c r="J100" s="5" t="n">
        <f aca="false">+1.36+0.78</f>
        <v>2.14</v>
      </c>
      <c r="K100" s="10" t="n">
        <v>10</v>
      </c>
      <c r="L100" s="14" t="s">
        <v>309</v>
      </c>
      <c r="M100" s="1" t="s">
        <v>18</v>
      </c>
    </row>
    <row r="101" customFormat="false" ht="13.7" hidden="false" customHeight="true" outlineLevel="0" collapsed="false">
      <c r="A101" s="1" t="s">
        <v>13</v>
      </c>
      <c r="B101" s="1" t="s">
        <v>307</v>
      </c>
      <c r="C101" s="1" t="s">
        <v>310</v>
      </c>
      <c r="D101" s="1" t="s">
        <v>53</v>
      </c>
      <c r="E101" s="4" t="n">
        <v>11</v>
      </c>
      <c r="F101" s="3" t="n">
        <f aca="false">+I101*E101</f>
        <v>1.925</v>
      </c>
      <c r="G101" s="3" t="n">
        <f aca="false">+F101*1.3</f>
        <v>2.5025</v>
      </c>
      <c r="H101" s="4" t="s">
        <v>53</v>
      </c>
      <c r="I101" s="11" t="n">
        <f aca="false">+J101/K101</f>
        <v>0.175</v>
      </c>
      <c r="J101" s="5" t="n">
        <f aca="false">+0.97+0.78</f>
        <v>1.75</v>
      </c>
      <c r="K101" s="10" t="n">
        <v>10</v>
      </c>
      <c r="L101" s="14" t="s">
        <v>309</v>
      </c>
      <c r="M101" s="1" t="s">
        <v>18</v>
      </c>
    </row>
    <row r="102" customFormat="false" ht="13.7" hidden="false" customHeight="true" outlineLevel="0" collapsed="false">
      <c r="A102" s="1" t="s">
        <v>13</v>
      </c>
      <c r="B102" s="1" t="s">
        <v>307</v>
      </c>
      <c r="C102" s="1" t="s">
        <v>311</v>
      </c>
      <c r="D102" s="1" t="s">
        <v>64</v>
      </c>
      <c r="E102" s="4" t="n">
        <v>12</v>
      </c>
      <c r="F102" s="3" t="n">
        <f aca="false">+I102*E102</f>
        <v>1.98</v>
      </c>
      <c r="G102" s="3" t="n">
        <f aca="false">+F102*1.3</f>
        <v>2.574</v>
      </c>
      <c r="H102" s="4" t="s">
        <v>64</v>
      </c>
      <c r="I102" s="11" t="n">
        <f aca="false">+J102/K102</f>
        <v>0.165</v>
      </c>
      <c r="J102" s="5" t="n">
        <f aca="false">+0.87+0.78</f>
        <v>1.65</v>
      </c>
      <c r="K102" s="10" t="n">
        <v>10</v>
      </c>
      <c r="L102" s="14" t="s">
        <v>309</v>
      </c>
      <c r="M102" s="1" t="s">
        <v>18</v>
      </c>
    </row>
    <row r="103" customFormat="false" ht="12.8" hidden="false" customHeight="false" outlineLevel="0" collapsed="false">
      <c r="A103" s="1" t="s">
        <v>13</v>
      </c>
      <c r="B103" s="1" t="s">
        <v>307</v>
      </c>
      <c r="C103" s="1" t="s">
        <v>312</v>
      </c>
      <c r="D103" s="1" t="s">
        <v>216</v>
      </c>
      <c r="E103" s="4" t="n">
        <v>14</v>
      </c>
      <c r="F103" s="3" t="n">
        <f aca="false">+I103*E103</f>
        <v>2.296</v>
      </c>
      <c r="G103" s="3" t="n">
        <f aca="false">+F103*1.3</f>
        <v>2.9848</v>
      </c>
      <c r="H103" s="4" t="s">
        <v>216</v>
      </c>
      <c r="I103" s="11" t="n">
        <f aca="false">+J103/K103</f>
        <v>0.164</v>
      </c>
      <c r="J103" s="5" t="n">
        <f aca="false">+0.86+0.78</f>
        <v>1.64</v>
      </c>
      <c r="K103" s="10" t="n">
        <v>10</v>
      </c>
      <c r="L103" s="14" t="s">
        <v>309</v>
      </c>
      <c r="M103" s="1" t="s">
        <v>18</v>
      </c>
    </row>
    <row r="104" customFormat="false" ht="13.1" hidden="false" customHeight="true" outlineLevel="0" collapsed="false">
      <c r="A104" s="1" t="s">
        <v>13</v>
      </c>
      <c r="B104" s="1" t="s">
        <v>307</v>
      </c>
      <c r="C104" s="1" t="s">
        <v>66</v>
      </c>
      <c r="D104" s="1" t="s">
        <v>313</v>
      </c>
      <c r="E104" s="4" t="n">
        <v>1</v>
      </c>
      <c r="F104" s="3" t="n">
        <f aca="false">+I104*E104</f>
        <v>0.175</v>
      </c>
      <c r="G104" s="3" t="n">
        <f aca="false">+F104*1.3</f>
        <v>0.2275</v>
      </c>
      <c r="H104" s="4" t="s">
        <v>68</v>
      </c>
      <c r="I104" s="11" t="n">
        <f aca="false">+J104/K104</f>
        <v>0.175</v>
      </c>
      <c r="J104" s="5" t="n">
        <f aca="false">+0.97+0.78</f>
        <v>1.75</v>
      </c>
      <c r="K104" s="10" t="n">
        <v>10</v>
      </c>
      <c r="L104" s="14" t="s">
        <v>309</v>
      </c>
      <c r="M104" s="1" t="s">
        <v>18</v>
      </c>
    </row>
    <row r="105" customFormat="false" ht="12.8" hidden="false" customHeight="false" outlineLevel="0" collapsed="false">
      <c r="A105" s="1" t="s">
        <v>13</v>
      </c>
      <c r="B105" s="1" t="s">
        <v>307</v>
      </c>
      <c r="C105" s="1" t="s">
        <v>314</v>
      </c>
      <c r="D105" s="1" t="s">
        <v>72</v>
      </c>
      <c r="E105" s="4" t="n">
        <v>5</v>
      </c>
      <c r="F105" s="3" t="n">
        <f aca="false">+I105*E105</f>
        <v>0.845</v>
      </c>
      <c r="G105" s="3" t="n">
        <f aca="false">+F105*1.3</f>
        <v>1.0985</v>
      </c>
      <c r="H105" s="4" t="s">
        <v>72</v>
      </c>
      <c r="I105" s="11" t="n">
        <f aca="false">+J105/K105</f>
        <v>0.169</v>
      </c>
      <c r="J105" s="5" t="n">
        <f aca="false">+0.91+0.78</f>
        <v>1.69</v>
      </c>
      <c r="K105" s="10" t="n">
        <v>10</v>
      </c>
      <c r="L105" s="14" t="s">
        <v>309</v>
      </c>
      <c r="M105" s="1" t="s">
        <v>18</v>
      </c>
      <c r="N105" s="15"/>
    </row>
    <row r="106" customFormat="false" ht="12.45" hidden="false" customHeight="true" outlineLevel="0" collapsed="false">
      <c r="A106" s="1" t="s">
        <v>13</v>
      </c>
      <c r="B106" s="1" t="s">
        <v>307</v>
      </c>
      <c r="C106" s="1" t="s">
        <v>55</v>
      </c>
      <c r="D106" s="1" t="s">
        <v>57</v>
      </c>
      <c r="E106" s="4" t="n">
        <v>1</v>
      </c>
      <c r="F106" s="3" t="n">
        <f aca="false">+I106*E106</f>
        <v>0.648</v>
      </c>
      <c r="G106" s="3" t="n">
        <f aca="false">+F106*1.3</f>
        <v>0.8424</v>
      </c>
      <c r="H106" s="4" t="s">
        <v>57</v>
      </c>
      <c r="I106" s="11" t="n">
        <f aca="false">+J106/K106</f>
        <v>0.648</v>
      </c>
      <c r="J106" s="5" t="n">
        <v>6.48</v>
      </c>
      <c r="K106" s="10" t="n">
        <v>10</v>
      </c>
      <c r="L106" s="14" t="s">
        <v>315</v>
      </c>
      <c r="M106" s="1" t="s">
        <v>18</v>
      </c>
    </row>
    <row r="107" customFormat="false" ht="13.7" hidden="false" customHeight="true" outlineLevel="0" collapsed="false">
      <c r="A107" s="1" t="s">
        <v>13</v>
      </c>
      <c r="B107" s="1" t="s">
        <v>307</v>
      </c>
      <c r="C107" s="1" t="s">
        <v>316</v>
      </c>
      <c r="D107" s="1" t="s">
        <v>41</v>
      </c>
      <c r="E107" s="4" t="n">
        <v>2</v>
      </c>
      <c r="F107" s="3" t="n">
        <f aca="false">+I107*E107</f>
        <v>0.296</v>
      </c>
      <c r="G107" s="3" t="n">
        <f aca="false">+F107*1.3</f>
        <v>0.3848</v>
      </c>
      <c r="H107" s="4" t="s">
        <v>41</v>
      </c>
      <c r="I107" s="11" t="n">
        <f aca="false">+J107/K107</f>
        <v>0.148</v>
      </c>
      <c r="J107" s="5" t="n">
        <f aca="false">+0.7+0.78</f>
        <v>1.48</v>
      </c>
      <c r="K107" s="10" t="n">
        <v>10</v>
      </c>
      <c r="L107" s="14" t="s">
        <v>309</v>
      </c>
      <c r="M107" s="1" t="s">
        <v>18</v>
      </c>
    </row>
    <row r="108" customFormat="false" ht="12.8" hidden="false" customHeight="false" outlineLevel="0" collapsed="false">
      <c r="A108" s="1" t="s">
        <v>317</v>
      </c>
      <c r="B108" s="1" t="s">
        <v>307</v>
      </c>
      <c r="C108" s="1" t="s">
        <v>318</v>
      </c>
      <c r="D108" s="1" t="s">
        <v>49</v>
      </c>
      <c r="E108" s="4" t="n">
        <v>2</v>
      </c>
      <c r="F108" s="3" t="n">
        <f aca="false">+I108*E108</f>
        <v>0.396</v>
      </c>
      <c r="G108" s="3" t="n">
        <f aca="false">+F108*1.3</f>
        <v>0.5148</v>
      </c>
      <c r="H108" s="4" t="s">
        <v>49</v>
      </c>
      <c r="I108" s="11" t="n">
        <f aca="false">+J108/K108</f>
        <v>0.198</v>
      </c>
      <c r="J108" s="5" t="n">
        <f aca="false">+1.2+0.78</f>
        <v>1.98</v>
      </c>
      <c r="K108" s="10" t="n">
        <v>10</v>
      </c>
      <c r="L108" s="14" t="s">
        <v>309</v>
      </c>
      <c r="M108" s="1" t="s">
        <v>18</v>
      </c>
      <c r="N108" s="15"/>
    </row>
    <row r="109" customFormat="false" ht="12.8" hidden="false" customHeight="false" outlineLevel="0" collapsed="false">
      <c r="A109" s="1" t="s">
        <v>317</v>
      </c>
      <c r="B109" s="1" t="s">
        <v>14</v>
      </c>
      <c r="C109" s="1" t="s">
        <v>319</v>
      </c>
      <c r="D109" s="1" t="s">
        <v>320</v>
      </c>
      <c r="E109" s="4" t="n">
        <v>0</v>
      </c>
      <c r="F109" s="3" t="n">
        <f aca="false">+I109*E109</f>
        <v>0</v>
      </c>
      <c r="G109" s="3" t="n">
        <f aca="false">+F109*1.3</f>
        <v>0</v>
      </c>
      <c r="H109" s="4"/>
      <c r="I109" s="11" t="n">
        <f aca="false">+J109/K109</f>
        <v>0.121</v>
      </c>
      <c r="J109" s="5" t="n">
        <f aca="false">+1.71+0.71</f>
        <v>2.42</v>
      </c>
      <c r="K109" s="10" t="n">
        <v>20</v>
      </c>
      <c r="L109" s="13" t="s">
        <v>23</v>
      </c>
      <c r="M109" s="1" t="s">
        <v>18</v>
      </c>
    </row>
    <row r="110" customFormat="false" ht="12.8" hidden="false" customHeight="false" outlineLevel="0" collapsed="false">
      <c r="A110" s="1" t="s">
        <v>317</v>
      </c>
      <c r="B110" s="1" t="s">
        <v>80</v>
      </c>
      <c r="C110" s="1" t="s">
        <v>321</v>
      </c>
      <c r="D110" s="1" t="s">
        <v>322</v>
      </c>
      <c r="E110" s="4" t="n">
        <v>0</v>
      </c>
      <c r="F110" s="3" t="n">
        <f aca="false">+I110*E110</f>
        <v>0</v>
      </c>
      <c r="G110" s="3" t="n">
        <f aca="false">+F110*1.3</f>
        <v>0</v>
      </c>
      <c r="H110" s="4"/>
      <c r="I110" s="11" t="n">
        <f aca="false">+J110/K110</f>
        <v>0.016</v>
      </c>
      <c r="J110" s="5" t="n">
        <v>1.6</v>
      </c>
      <c r="K110" s="10" t="n">
        <v>100</v>
      </c>
      <c r="L110" s="14" t="s">
        <v>95</v>
      </c>
      <c r="M110" s="1" t="s">
        <v>18</v>
      </c>
    </row>
    <row r="111" customFormat="false" ht="12.8" hidden="false" customHeight="false" outlineLevel="0" collapsed="false">
      <c r="A111" s="1" t="s">
        <v>317</v>
      </c>
      <c r="B111" s="1" t="s">
        <v>80</v>
      </c>
      <c r="C111" s="1" t="s">
        <v>323</v>
      </c>
      <c r="D111" s="1" t="s">
        <v>324</v>
      </c>
      <c r="E111" s="4" t="n">
        <v>0</v>
      </c>
      <c r="F111" s="3" t="n">
        <f aca="false">+I111*E111</f>
        <v>0</v>
      </c>
      <c r="G111" s="3" t="n">
        <f aca="false">+F111*1.3</f>
        <v>0</v>
      </c>
      <c r="H111" s="4"/>
      <c r="I111" s="11" t="n">
        <f aca="false">+J111/K111</f>
        <v>0.0408</v>
      </c>
      <c r="J111" s="5" t="n">
        <v>4.08</v>
      </c>
      <c r="K111" s="10" t="n">
        <v>100</v>
      </c>
      <c r="L111" s="14" t="s">
        <v>95</v>
      </c>
      <c r="M111" s="1" t="s">
        <v>18</v>
      </c>
    </row>
    <row r="112" customFormat="false" ht="12.8" hidden="false" customHeight="false" outlineLevel="0" collapsed="false">
      <c r="A112" s="1" t="s">
        <v>317</v>
      </c>
      <c r="B112" s="1" t="s">
        <v>119</v>
      </c>
      <c r="C112" s="1" t="s">
        <v>138</v>
      </c>
      <c r="D112" s="1" t="s">
        <v>325</v>
      </c>
      <c r="E112" s="4" t="n">
        <v>1</v>
      </c>
      <c r="F112" s="3" t="n">
        <f aca="false">+I112*E112</f>
        <v>0.295</v>
      </c>
      <c r="G112" s="3" t="n">
        <f aca="false">+F112*1.3</f>
        <v>0.3835</v>
      </c>
      <c r="H112" s="4" t="s">
        <v>326</v>
      </c>
      <c r="I112" s="11" t="n">
        <f aca="false">+J112/K112</f>
        <v>0.295</v>
      </c>
      <c r="J112" s="5" t="n">
        <f aca="false">+1.47+1.48</f>
        <v>2.95</v>
      </c>
      <c r="K112" s="10" t="n">
        <v>10</v>
      </c>
      <c r="L112" s="14" t="s">
        <v>327</v>
      </c>
      <c r="M112" s="1" t="s">
        <v>18</v>
      </c>
    </row>
    <row r="113" customFormat="false" ht="12.8" hidden="false" customHeight="false" outlineLevel="0" collapsed="false">
      <c r="A113" s="1" t="s">
        <v>317</v>
      </c>
      <c r="B113" s="1" t="s">
        <v>162</v>
      </c>
      <c r="C113" s="1" t="s">
        <v>328</v>
      </c>
      <c r="D113" s="1" t="s">
        <v>329</v>
      </c>
      <c r="E113" s="4" t="n">
        <v>0</v>
      </c>
      <c r="F113" s="3" t="n">
        <f aca="false">+I113*E113</f>
        <v>0</v>
      </c>
      <c r="G113" s="3" t="n">
        <f aca="false">+F113*1.3</f>
        <v>0</v>
      </c>
      <c r="H113" s="4"/>
      <c r="I113" s="11" t="n">
        <f aca="false">+J113/K113</f>
        <v>0.0118</v>
      </c>
      <c r="J113" s="5" t="n">
        <v>1.18</v>
      </c>
      <c r="K113" s="10" t="n">
        <v>100</v>
      </c>
      <c r="L113" s="14" t="s">
        <v>165</v>
      </c>
      <c r="M113" s="1" t="s">
        <v>18</v>
      </c>
    </row>
    <row r="114" customFormat="false" ht="12.8" hidden="false" customHeight="false" outlineLevel="0" collapsed="false">
      <c r="A114" s="1" t="s">
        <v>317</v>
      </c>
      <c r="B114" s="1" t="s">
        <v>176</v>
      </c>
      <c r="C114" s="1" t="s">
        <v>330</v>
      </c>
      <c r="D114" s="1" t="s">
        <v>331</v>
      </c>
      <c r="E114" s="4" t="n">
        <v>72</v>
      </c>
      <c r="F114" s="3" t="n">
        <f aca="false">+I114*E114</f>
        <v>12.618</v>
      </c>
      <c r="G114" s="3" t="n">
        <f aca="false">+F114*1.3</f>
        <v>16.4034</v>
      </c>
      <c r="H114" s="4"/>
      <c r="I114" s="11" t="n">
        <f aca="false">+J114/K114</f>
        <v>0.17525</v>
      </c>
      <c r="J114" s="5" t="n">
        <f aca="false">+7.2+6.82</f>
        <v>14.02</v>
      </c>
      <c r="K114" s="10" t="n">
        <v>80</v>
      </c>
      <c r="L114" s="14" t="s">
        <v>332</v>
      </c>
      <c r="M114" s="1" t="s">
        <v>18</v>
      </c>
    </row>
    <row r="115" customFormat="false" ht="12.8" hidden="false" customHeight="false" outlineLevel="0" collapsed="false">
      <c r="A115" s="1" t="s">
        <v>317</v>
      </c>
      <c r="B115" s="1" t="s">
        <v>198</v>
      </c>
      <c r="C115" s="1" t="s">
        <v>333</v>
      </c>
      <c r="D115" s="1" t="s">
        <v>334</v>
      </c>
      <c r="E115" s="4" t="n">
        <v>1</v>
      </c>
      <c r="F115" s="3" t="n">
        <f aca="false">+I115*E115</f>
        <v>4.98</v>
      </c>
      <c r="G115" s="3" t="n">
        <f aca="false">+F115*1.3</f>
        <v>6.474</v>
      </c>
      <c r="H115" s="4"/>
      <c r="I115" s="11" t="n">
        <f aca="false">+J115/K115</f>
        <v>4.98</v>
      </c>
      <c r="J115" s="5" t="n">
        <v>4.98</v>
      </c>
      <c r="K115" s="10" t="n">
        <v>1</v>
      </c>
      <c r="L115" s="14" t="s">
        <v>335</v>
      </c>
      <c r="M115" s="1" t="s">
        <v>18</v>
      </c>
    </row>
    <row r="116" customFormat="false" ht="12.8" hidden="false" customHeight="false" outlineLevel="0" collapsed="false">
      <c r="A116" s="1" t="s">
        <v>317</v>
      </c>
      <c r="B116" s="1" t="s">
        <v>198</v>
      </c>
      <c r="C116" s="1" t="s">
        <v>336</v>
      </c>
      <c r="D116" s="1" t="s">
        <v>337</v>
      </c>
      <c r="E116" s="4" t="n">
        <v>1</v>
      </c>
      <c r="F116" s="3" t="n">
        <f aca="false">+I116*E116</f>
        <v>7.45</v>
      </c>
      <c r="G116" s="3" t="n">
        <f aca="false">+F116*1.3</f>
        <v>9.685</v>
      </c>
      <c r="H116" s="4"/>
      <c r="I116" s="11" t="n">
        <f aca="false">+J116/K116</f>
        <v>7.45</v>
      </c>
      <c r="J116" s="5" t="n">
        <v>7.45</v>
      </c>
      <c r="K116" s="10" t="n">
        <v>1</v>
      </c>
      <c r="L116" s="14" t="s">
        <v>338</v>
      </c>
      <c r="M116" s="1" t="s">
        <v>18</v>
      </c>
      <c r="N116" s="15"/>
    </row>
    <row r="117" customFormat="false" ht="12.8" hidden="false" customHeight="false" outlineLevel="0" collapsed="false">
      <c r="A117" s="1" t="s">
        <v>317</v>
      </c>
      <c r="B117" s="1" t="s">
        <v>176</v>
      </c>
      <c r="C117" s="1" t="s">
        <v>339</v>
      </c>
      <c r="D117" s="1" t="s">
        <v>340</v>
      </c>
      <c r="E117" s="4" t="n">
        <v>1</v>
      </c>
      <c r="F117" s="3" t="n">
        <f aca="false">+I117*E117</f>
        <v>1.816</v>
      </c>
      <c r="G117" s="3" t="n">
        <f aca="false">+F117*1.3</f>
        <v>2.3608</v>
      </c>
      <c r="H117" s="4"/>
      <c r="I117" s="11" t="n">
        <f aca="false">+J117/K117</f>
        <v>1.816</v>
      </c>
      <c r="J117" s="5" t="n">
        <f aca="false">+5.5+3.58</f>
        <v>9.08</v>
      </c>
      <c r="K117" s="10" t="n">
        <v>5</v>
      </c>
      <c r="L117" s="14" t="s">
        <v>341</v>
      </c>
      <c r="M117" s="1" t="s">
        <v>18</v>
      </c>
    </row>
    <row r="118" customFormat="false" ht="12.8" hidden="false" customHeight="false" outlineLevel="0" collapsed="false">
      <c r="A118" s="1" t="s">
        <v>317</v>
      </c>
      <c r="B118" s="1" t="s">
        <v>342</v>
      </c>
      <c r="C118" s="1" t="s">
        <v>343</v>
      </c>
      <c r="D118" s="1" t="s">
        <v>344</v>
      </c>
      <c r="E118" s="4" t="n">
        <v>1</v>
      </c>
      <c r="F118" s="3" t="n">
        <f aca="false">+I118*E118</f>
        <v>0.0174</v>
      </c>
      <c r="G118" s="3" t="n">
        <f aca="false">+F118*1.3</f>
        <v>0.02262</v>
      </c>
      <c r="H118" s="4" t="s">
        <v>345</v>
      </c>
      <c r="I118" s="11" t="n">
        <f aca="false">+J118/K118</f>
        <v>0.0174</v>
      </c>
      <c r="J118" s="5" t="n">
        <f aca="false">+0.96+0.78</f>
        <v>1.74</v>
      </c>
      <c r="K118" s="10" t="n">
        <v>100</v>
      </c>
      <c r="L118" s="14" t="s">
        <v>346</v>
      </c>
      <c r="M118" s="1" t="s">
        <v>18</v>
      </c>
    </row>
    <row r="119" customFormat="false" ht="12.8" hidden="false" customHeight="false" outlineLevel="0" collapsed="false">
      <c r="A119" s="1" t="s">
        <v>317</v>
      </c>
      <c r="B119" s="1" t="s">
        <v>342</v>
      </c>
      <c r="C119" s="1" t="s">
        <v>347</v>
      </c>
      <c r="D119" s="1" t="s">
        <v>348</v>
      </c>
      <c r="E119" s="4" t="n">
        <v>1</v>
      </c>
      <c r="F119" s="3" t="n">
        <f aca="false">+I119*E119</f>
        <v>0.0175</v>
      </c>
      <c r="G119" s="3" t="n">
        <f aca="false">+F119*1.3</f>
        <v>0.02275</v>
      </c>
      <c r="H119" s="4" t="s">
        <v>345</v>
      </c>
      <c r="I119" s="11" t="n">
        <f aca="false">+J119/K119</f>
        <v>0.0175</v>
      </c>
      <c r="J119" s="5" t="n">
        <f aca="false">+0.97+0.78</f>
        <v>1.75</v>
      </c>
      <c r="K119" s="10" t="n">
        <v>100</v>
      </c>
      <c r="L119" s="14" t="s">
        <v>346</v>
      </c>
      <c r="M119" s="1" t="s">
        <v>18</v>
      </c>
    </row>
    <row r="120" customFormat="false" ht="12.8" hidden="false" customHeight="false" outlineLevel="0" collapsed="false">
      <c r="A120" s="1" t="s">
        <v>317</v>
      </c>
      <c r="B120" s="1" t="s">
        <v>342</v>
      </c>
      <c r="C120" s="1" t="s">
        <v>349</v>
      </c>
      <c r="D120" s="1" t="s">
        <v>350</v>
      </c>
      <c r="E120" s="4" t="n">
        <v>1</v>
      </c>
      <c r="F120" s="3" t="n">
        <f aca="false">+I120*E120</f>
        <v>0.0171</v>
      </c>
      <c r="G120" s="3" t="n">
        <f aca="false">+F120*1.3</f>
        <v>0.02223</v>
      </c>
      <c r="H120" s="4" t="s">
        <v>345</v>
      </c>
      <c r="I120" s="11" t="n">
        <f aca="false">+J120/K120</f>
        <v>0.0171</v>
      </c>
      <c r="J120" s="5" t="n">
        <f aca="false">+0.93+0.78</f>
        <v>1.71</v>
      </c>
      <c r="K120" s="10" t="n">
        <v>100</v>
      </c>
      <c r="L120" s="14" t="s">
        <v>346</v>
      </c>
      <c r="M120" s="1" t="s">
        <v>18</v>
      </c>
    </row>
    <row r="121" customFormat="false" ht="12.8" hidden="false" customHeight="false" outlineLevel="0" collapsed="false">
      <c r="A121" s="1" t="s">
        <v>317</v>
      </c>
      <c r="B121" s="1" t="s">
        <v>202</v>
      </c>
      <c r="C121" s="1" t="s">
        <v>203</v>
      </c>
      <c r="D121" s="1" t="s">
        <v>351</v>
      </c>
      <c r="E121" s="4" t="n">
        <v>1</v>
      </c>
      <c r="F121" s="3" t="n">
        <f aca="false">+I121*E121</f>
        <v>9.032</v>
      </c>
      <c r="G121" s="3" t="n">
        <f aca="false">+F121*1.3</f>
        <v>11.7416</v>
      </c>
      <c r="H121" s="4"/>
      <c r="I121" s="11" t="n">
        <f aca="false">+J121/K121</f>
        <v>9.032</v>
      </c>
      <c r="J121" s="5" t="n">
        <f aca="false">+90.32/2</f>
        <v>45.16</v>
      </c>
      <c r="K121" s="10" t="n">
        <v>5</v>
      </c>
      <c r="L121" s="14" t="s">
        <v>205</v>
      </c>
      <c r="M121" s="1" t="s">
        <v>352</v>
      </c>
    </row>
    <row r="122" customFormat="false" ht="12.8" hidden="false" customHeight="false" outlineLevel="0" collapsed="false">
      <c r="A122" s="1" t="s">
        <v>317</v>
      </c>
      <c r="B122" s="1" t="s">
        <v>207</v>
      </c>
      <c r="C122" s="1" t="s">
        <v>36</v>
      </c>
      <c r="D122" s="1" t="s">
        <v>353</v>
      </c>
      <c r="E122" s="4" t="n">
        <v>0</v>
      </c>
      <c r="F122" s="3" t="n">
        <f aca="false">+I122*E122</f>
        <v>0</v>
      </c>
      <c r="G122" s="3" t="n">
        <f aca="false">+F122*1.3</f>
        <v>0</v>
      </c>
      <c r="H122" s="4" t="s">
        <v>216</v>
      </c>
      <c r="I122" s="11" t="n">
        <f aca="false">+J122/K122</f>
        <v>0.337</v>
      </c>
      <c r="J122" s="5" t="n">
        <f aca="false">+1.94+1.43</f>
        <v>3.37</v>
      </c>
      <c r="K122" s="10" t="n">
        <v>10</v>
      </c>
      <c r="L122" s="14" t="s">
        <v>354</v>
      </c>
      <c r="M122" s="19" t="s">
        <v>352</v>
      </c>
    </row>
    <row r="123" customFormat="false" ht="12.8" hidden="false" customHeight="false" outlineLevel="0" collapsed="false">
      <c r="A123" s="1" t="s">
        <v>317</v>
      </c>
      <c r="B123" s="1" t="s">
        <v>207</v>
      </c>
      <c r="C123" s="1" t="s">
        <v>31</v>
      </c>
      <c r="D123" s="1" t="s">
        <v>355</v>
      </c>
      <c r="E123" s="4" t="n">
        <v>1</v>
      </c>
      <c r="F123" s="3" t="n">
        <f aca="false">+I123*E123</f>
        <v>0.208</v>
      </c>
      <c r="G123" s="3" t="n">
        <f aca="false">+F123*1.3</f>
        <v>0.2704</v>
      </c>
      <c r="H123" s="4"/>
      <c r="I123" s="11" t="n">
        <f aca="false">+J123/K123</f>
        <v>0.208</v>
      </c>
      <c r="J123" s="5" t="n">
        <v>2.08</v>
      </c>
      <c r="K123" s="10" t="n">
        <v>10</v>
      </c>
      <c r="L123" s="14" t="s">
        <v>356</v>
      </c>
      <c r="M123" s="19" t="s">
        <v>352</v>
      </c>
      <c r="N123" s="20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  <c r="BS123" s="21"/>
      <c r="BT123" s="21"/>
      <c r="BU123" s="21"/>
      <c r="BV123" s="21"/>
      <c r="BW123" s="21"/>
      <c r="BX123" s="21"/>
      <c r="BY123" s="21"/>
      <c r="BZ123" s="21"/>
      <c r="CA123" s="21"/>
      <c r="CB123" s="21"/>
      <c r="CC123" s="21"/>
      <c r="CD123" s="21"/>
      <c r="CE123" s="21"/>
      <c r="CF123" s="21"/>
      <c r="CG123" s="21"/>
      <c r="CH123" s="21"/>
      <c r="CI123" s="21"/>
      <c r="CJ123" s="21"/>
      <c r="CK123" s="21"/>
      <c r="CL123" s="21"/>
      <c r="CM123" s="21"/>
      <c r="CN123" s="21"/>
      <c r="CO123" s="21"/>
      <c r="CP123" s="21"/>
      <c r="CQ123" s="21"/>
      <c r="CR123" s="21"/>
      <c r="CS123" s="21"/>
      <c r="CT123" s="21"/>
      <c r="CU123" s="21"/>
      <c r="CV123" s="21"/>
      <c r="CW123" s="21"/>
      <c r="CX123" s="21"/>
      <c r="CY123" s="21"/>
      <c r="CZ123" s="21"/>
      <c r="DA123" s="21"/>
      <c r="DB123" s="21"/>
      <c r="DC123" s="21"/>
      <c r="DD123" s="21"/>
      <c r="DE123" s="21"/>
      <c r="DF123" s="21"/>
      <c r="DG123" s="21"/>
      <c r="DH123" s="21"/>
      <c r="DI123" s="21"/>
      <c r="DJ123" s="21"/>
      <c r="DK123" s="21"/>
      <c r="DL123" s="21"/>
      <c r="DM123" s="21"/>
      <c r="DN123" s="21"/>
      <c r="DO123" s="21"/>
      <c r="DP123" s="21"/>
      <c r="DQ123" s="21"/>
      <c r="DR123" s="21"/>
      <c r="DS123" s="21"/>
      <c r="DT123" s="21"/>
      <c r="DU123" s="21"/>
      <c r="DV123" s="21"/>
      <c r="DW123" s="21"/>
      <c r="DX123" s="21"/>
      <c r="DY123" s="21"/>
      <c r="DZ123" s="21"/>
      <c r="EA123" s="21"/>
      <c r="EB123" s="21"/>
      <c r="EC123" s="21"/>
      <c r="ED123" s="21"/>
      <c r="EE123" s="21"/>
      <c r="EF123" s="21"/>
      <c r="EG123" s="21"/>
      <c r="EH123" s="21"/>
      <c r="EI123" s="21"/>
      <c r="EJ123" s="21"/>
      <c r="EK123" s="21"/>
      <c r="EL123" s="21"/>
      <c r="EM123" s="21"/>
      <c r="EN123" s="21"/>
      <c r="EO123" s="21"/>
      <c r="EP123" s="21"/>
      <c r="EQ123" s="21"/>
      <c r="ER123" s="21"/>
      <c r="ES123" s="21"/>
      <c r="ET123" s="21"/>
      <c r="EU123" s="21"/>
      <c r="EV123" s="21"/>
      <c r="EW123" s="21"/>
      <c r="EX123" s="21"/>
      <c r="EY123" s="21"/>
      <c r="EZ123" s="21"/>
      <c r="FA123" s="21"/>
      <c r="FB123" s="21"/>
      <c r="FC123" s="21"/>
      <c r="FD123" s="21"/>
      <c r="FE123" s="21"/>
      <c r="FF123" s="21"/>
      <c r="FG123" s="21"/>
      <c r="FH123" s="21"/>
      <c r="FI123" s="21"/>
      <c r="FJ123" s="21"/>
      <c r="FK123" s="21"/>
      <c r="FL123" s="21"/>
      <c r="FM123" s="21"/>
      <c r="FN123" s="21"/>
      <c r="FO123" s="21"/>
      <c r="FP123" s="21"/>
      <c r="FQ123" s="21"/>
      <c r="FR123" s="21"/>
      <c r="FS123" s="21"/>
      <c r="FT123" s="21"/>
      <c r="FU123" s="21"/>
      <c r="FV123" s="21"/>
      <c r="FW123" s="21"/>
      <c r="FX123" s="21"/>
      <c r="FY123" s="21"/>
      <c r="FZ123" s="21"/>
      <c r="GA123" s="21"/>
      <c r="GB123" s="21"/>
      <c r="GC123" s="21"/>
      <c r="GD123" s="21"/>
      <c r="GE123" s="21"/>
      <c r="GF123" s="21"/>
      <c r="GG123" s="21"/>
      <c r="GH123" s="21"/>
      <c r="GI123" s="21"/>
      <c r="GJ123" s="21"/>
      <c r="GK123" s="21"/>
      <c r="GL123" s="21"/>
      <c r="GM123" s="21"/>
      <c r="GN123" s="21"/>
      <c r="GO123" s="21"/>
      <c r="GP123" s="21"/>
      <c r="GQ123" s="21"/>
      <c r="GR123" s="21"/>
      <c r="GS123" s="21"/>
      <c r="GT123" s="21"/>
      <c r="GU123" s="21"/>
      <c r="GV123" s="21"/>
      <c r="GW123" s="21"/>
      <c r="GX123" s="21"/>
      <c r="GY123" s="21"/>
      <c r="GZ123" s="21"/>
      <c r="HA123" s="21"/>
      <c r="HB123" s="21"/>
      <c r="HC123" s="21"/>
      <c r="HD123" s="21"/>
      <c r="HE123" s="21"/>
      <c r="HF123" s="21"/>
      <c r="HG123" s="21"/>
      <c r="HH123" s="21"/>
      <c r="HI123" s="21"/>
      <c r="HJ123" s="21"/>
      <c r="HK123" s="21"/>
      <c r="HL123" s="21"/>
      <c r="HM123" s="21"/>
      <c r="HN123" s="21"/>
      <c r="HO123" s="21"/>
      <c r="HP123" s="21"/>
      <c r="HQ123" s="21"/>
      <c r="HR123" s="21"/>
      <c r="HS123" s="21"/>
      <c r="HT123" s="21"/>
      <c r="HU123" s="21"/>
      <c r="HV123" s="21"/>
      <c r="HW123" s="21"/>
      <c r="HX123" s="21"/>
      <c r="HY123" s="21"/>
      <c r="HZ123" s="21"/>
      <c r="IA123" s="21"/>
      <c r="IB123" s="21"/>
      <c r="IC123" s="21"/>
      <c r="ID123" s="21"/>
      <c r="IE123" s="21"/>
      <c r="IF123" s="21"/>
      <c r="IG123" s="21"/>
      <c r="IH123" s="21"/>
      <c r="II123" s="21"/>
      <c r="IJ123" s="21"/>
      <c r="IK123" s="21"/>
      <c r="IL123" s="21"/>
      <c r="IM123" s="21"/>
      <c r="IN123" s="21"/>
      <c r="IO123" s="21"/>
      <c r="IP123" s="21"/>
      <c r="IQ123" s="21"/>
      <c r="IR123" s="21"/>
      <c r="IS123" s="21"/>
      <c r="IT123" s="21"/>
      <c r="IU123" s="21"/>
      <c r="IV123" s="21"/>
      <c r="IW123" s="21"/>
      <c r="IX123" s="21"/>
      <c r="IY123" s="21"/>
      <c r="IZ123" s="21"/>
      <c r="JA123" s="21"/>
      <c r="JB123" s="21"/>
      <c r="JC123" s="21"/>
      <c r="JD123" s="21"/>
      <c r="JE123" s="21"/>
      <c r="JF123" s="21"/>
      <c r="JG123" s="21"/>
      <c r="JH123" s="21"/>
      <c r="JI123" s="21"/>
      <c r="JJ123" s="21"/>
      <c r="JK123" s="21"/>
      <c r="JL123" s="21"/>
      <c r="JM123" s="21"/>
      <c r="JN123" s="21"/>
      <c r="JO123" s="21"/>
      <c r="JP123" s="21"/>
      <c r="JQ123" s="21"/>
      <c r="JR123" s="21"/>
      <c r="JS123" s="21"/>
      <c r="JT123" s="21"/>
      <c r="JU123" s="21"/>
      <c r="JV123" s="21"/>
      <c r="JW123" s="21"/>
      <c r="JX123" s="21"/>
      <c r="JY123" s="21"/>
      <c r="JZ123" s="21"/>
      <c r="KA123" s="21"/>
      <c r="KB123" s="21"/>
      <c r="KC123" s="21"/>
      <c r="KD123" s="21"/>
      <c r="KE123" s="21"/>
      <c r="KF123" s="21"/>
      <c r="KG123" s="21"/>
      <c r="KH123" s="21"/>
      <c r="KI123" s="21"/>
      <c r="KJ123" s="21"/>
      <c r="KK123" s="21"/>
      <c r="KL123" s="21"/>
      <c r="KM123" s="21"/>
      <c r="KN123" s="21"/>
      <c r="KO123" s="21"/>
      <c r="KP123" s="21"/>
      <c r="KQ123" s="21"/>
      <c r="KR123" s="21"/>
      <c r="KS123" s="21"/>
      <c r="KT123" s="21"/>
      <c r="KU123" s="21"/>
      <c r="KV123" s="21"/>
      <c r="KW123" s="21"/>
      <c r="KX123" s="21"/>
      <c r="KY123" s="21"/>
      <c r="KZ123" s="21"/>
      <c r="LA123" s="21"/>
      <c r="LB123" s="21"/>
      <c r="LC123" s="21"/>
      <c r="LD123" s="21"/>
      <c r="LE123" s="21"/>
      <c r="LF123" s="21"/>
      <c r="LG123" s="21"/>
      <c r="LH123" s="21"/>
      <c r="LI123" s="21"/>
      <c r="LJ123" s="21"/>
      <c r="LK123" s="21"/>
      <c r="LL123" s="21"/>
      <c r="LM123" s="21"/>
      <c r="LN123" s="21"/>
      <c r="LO123" s="21"/>
      <c r="LP123" s="21"/>
      <c r="LQ123" s="21"/>
      <c r="LR123" s="21"/>
      <c r="LS123" s="21"/>
      <c r="LT123" s="21"/>
      <c r="LU123" s="21"/>
      <c r="LV123" s="21"/>
      <c r="LW123" s="21"/>
      <c r="LX123" s="21"/>
      <c r="LY123" s="21"/>
      <c r="LZ123" s="21"/>
      <c r="MA123" s="21"/>
      <c r="MB123" s="21"/>
      <c r="MC123" s="21"/>
      <c r="MD123" s="21"/>
      <c r="ME123" s="21"/>
      <c r="MF123" s="21"/>
      <c r="MG123" s="21"/>
      <c r="MH123" s="21"/>
      <c r="MI123" s="21"/>
      <c r="MJ123" s="21"/>
      <c r="MK123" s="21"/>
      <c r="ML123" s="21"/>
      <c r="MM123" s="21"/>
      <c r="MN123" s="21"/>
      <c r="MO123" s="21"/>
      <c r="MP123" s="21"/>
      <c r="MQ123" s="21"/>
      <c r="MR123" s="21"/>
      <c r="MS123" s="21"/>
      <c r="MT123" s="21"/>
      <c r="MU123" s="21"/>
      <c r="MV123" s="21"/>
      <c r="MW123" s="21"/>
      <c r="MX123" s="21"/>
      <c r="MY123" s="21"/>
      <c r="MZ123" s="21"/>
      <c r="NA123" s="21"/>
      <c r="NB123" s="21"/>
      <c r="NC123" s="21"/>
      <c r="ND123" s="21"/>
      <c r="NE123" s="21"/>
      <c r="NF123" s="21"/>
      <c r="NG123" s="21"/>
      <c r="NH123" s="21"/>
      <c r="NI123" s="21"/>
      <c r="NJ123" s="21"/>
      <c r="NK123" s="21"/>
      <c r="NL123" s="21"/>
      <c r="NM123" s="21"/>
      <c r="NN123" s="21"/>
      <c r="NO123" s="21"/>
      <c r="NP123" s="21"/>
      <c r="NQ123" s="21"/>
      <c r="NR123" s="21"/>
      <c r="NS123" s="21"/>
      <c r="NT123" s="21"/>
      <c r="NU123" s="21"/>
      <c r="NV123" s="21"/>
      <c r="NW123" s="21"/>
      <c r="NX123" s="21"/>
      <c r="NY123" s="21"/>
      <c r="NZ123" s="21"/>
      <c r="OA123" s="21"/>
      <c r="OB123" s="21"/>
      <c r="OC123" s="21"/>
      <c r="OD123" s="21"/>
      <c r="OE123" s="21"/>
      <c r="OF123" s="21"/>
      <c r="OG123" s="21"/>
      <c r="OH123" s="21"/>
      <c r="OI123" s="21"/>
      <c r="OJ123" s="21"/>
      <c r="OK123" s="21"/>
      <c r="OL123" s="21"/>
      <c r="OM123" s="21"/>
      <c r="ON123" s="21"/>
      <c r="OO123" s="21"/>
      <c r="OP123" s="21"/>
      <c r="OQ123" s="21"/>
      <c r="OR123" s="21"/>
      <c r="OS123" s="21"/>
      <c r="OT123" s="21"/>
      <c r="OU123" s="21"/>
      <c r="OV123" s="21"/>
      <c r="OW123" s="21"/>
      <c r="OX123" s="21"/>
      <c r="OY123" s="21"/>
      <c r="OZ123" s="21"/>
      <c r="PA123" s="21"/>
      <c r="PB123" s="21"/>
      <c r="PC123" s="21"/>
      <c r="PD123" s="21"/>
      <c r="PE123" s="21"/>
      <c r="PF123" s="21"/>
      <c r="PG123" s="21"/>
      <c r="PH123" s="21"/>
      <c r="PI123" s="21"/>
      <c r="PJ123" s="21"/>
      <c r="PK123" s="21"/>
      <c r="PL123" s="21"/>
      <c r="PM123" s="21"/>
      <c r="PN123" s="21"/>
      <c r="PO123" s="21"/>
      <c r="PP123" s="21"/>
      <c r="PQ123" s="21"/>
      <c r="PR123" s="21"/>
      <c r="PS123" s="21"/>
      <c r="PT123" s="21"/>
      <c r="PU123" s="21"/>
      <c r="PV123" s="21"/>
      <c r="PW123" s="21"/>
      <c r="PX123" s="21"/>
      <c r="PY123" s="21"/>
      <c r="PZ123" s="21"/>
      <c r="QA123" s="21"/>
      <c r="QB123" s="21"/>
      <c r="QC123" s="21"/>
      <c r="QD123" s="21"/>
      <c r="QE123" s="21"/>
      <c r="QF123" s="21"/>
      <c r="QG123" s="21"/>
      <c r="QH123" s="21"/>
      <c r="QI123" s="21"/>
      <c r="QJ123" s="21"/>
      <c r="QK123" s="21"/>
      <c r="QL123" s="21"/>
      <c r="QM123" s="21"/>
      <c r="QN123" s="21"/>
      <c r="QO123" s="21"/>
      <c r="QP123" s="21"/>
      <c r="QQ123" s="21"/>
      <c r="QR123" s="21"/>
      <c r="QS123" s="21"/>
      <c r="QT123" s="21"/>
      <c r="QU123" s="21"/>
      <c r="QV123" s="21"/>
      <c r="QW123" s="21"/>
      <c r="QX123" s="21"/>
      <c r="QY123" s="21"/>
      <c r="QZ123" s="21"/>
      <c r="RA123" s="21"/>
      <c r="RB123" s="21"/>
      <c r="RC123" s="21"/>
      <c r="RD123" s="21"/>
      <c r="RE123" s="21"/>
      <c r="RF123" s="21"/>
      <c r="RG123" s="21"/>
      <c r="RH123" s="21"/>
      <c r="RI123" s="21"/>
      <c r="RJ123" s="21"/>
      <c r="RK123" s="21"/>
      <c r="RL123" s="21"/>
      <c r="RM123" s="21"/>
      <c r="RN123" s="21"/>
      <c r="RO123" s="21"/>
      <c r="RP123" s="21"/>
      <c r="RQ123" s="21"/>
      <c r="RR123" s="21"/>
      <c r="RS123" s="21"/>
      <c r="RT123" s="21"/>
      <c r="RU123" s="21"/>
      <c r="RV123" s="21"/>
      <c r="RW123" s="21"/>
      <c r="RX123" s="21"/>
      <c r="RY123" s="21"/>
      <c r="RZ123" s="21"/>
      <c r="SA123" s="21"/>
      <c r="SB123" s="21"/>
      <c r="SC123" s="21"/>
      <c r="SD123" s="21"/>
      <c r="SE123" s="21"/>
      <c r="SF123" s="21"/>
      <c r="SG123" s="21"/>
      <c r="SH123" s="21"/>
      <c r="SI123" s="21"/>
      <c r="SJ123" s="21"/>
      <c r="SK123" s="21"/>
      <c r="SL123" s="21"/>
      <c r="SM123" s="21"/>
      <c r="SN123" s="21"/>
      <c r="SO123" s="21"/>
      <c r="SP123" s="21"/>
      <c r="SQ123" s="21"/>
      <c r="SR123" s="21"/>
      <c r="SS123" s="21"/>
      <c r="ST123" s="21"/>
      <c r="SU123" s="21"/>
      <c r="SV123" s="21"/>
      <c r="SW123" s="21"/>
      <c r="SX123" s="21"/>
      <c r="SY123" s="21"/>
      <c r="SZ123" s="21"/>
      <c r="TA123" s="21"/>
      <c r="TB123" s="21"/>
      <c r="TC123" s="21"/>
      <c r="TD123" s="21"/>
      <c r="TE123" s="21"/>
      <c r="TF123" s="21"/>
      <c r="TG123" s="21"/>
      <c r="TH123" s="21"/>
      <c r="TI123" s="21"/>
      <c r="TJ123" s="21"/>
      <c r="TK123" s="21"/>
      <c r="TL123" s="21"/>
      <c r="TM123" s="21"/>
      <c r="TN123" s="21"/>
      <c r="TO123" s="21"/>
      <c r="TP123" s="21"/>
      <c r="TQ123" s="21"/>
      <c r="TR123" s="21"/>
      <c r="TS123" s="21"/>
      <c r="TT123" s="21"/>
      <c r="TU123" s="21"/>
      <c r="TV123" s="21"/>
      <c r="TW123" s="21"/>
      <c r="TX123" s="21"/>
      <c r="TY123" s="21"/>
      <c r="TZ123" s="21"/>
      <c r="UA123" s="21"/>
      <c r="UB123" s="21"/>
      <c r="UC123" s="21"/>
      <c r="UD123" s="21"/>
      <c r="UE123" s="21"/>
      <c r="UF123" s="21"/>
      <c r="UG123" s="21"/>
      <c r="UH123" s="21"/>
      <c r="UI123" s="21"/>
      <c r="UJ123" s="21"/>
      <c r="UK123" s="21"/>
      <c r="UL123" s="21"/>
      <c r="UM123" s="21"/>
      <c r="UN123" s="21"/>
      <c r="UO123" s="21"/>
      <c r="UP123" s="21"/>
      <c r="UQ123" s="21"/>
      <c r="UR123" s="21"/>
      <c r="US123" s="21"/>
      <c r="UT123" s="21"/>
      <c r="UU123" s="21"/>
      <c r="UV123" s="21"/>
      <c r="UW123" s="21"/>
      <c r="UX123" s="21"/>
      <c r="UY123" s="21"/>
      <c r="UZ123" s="21"/>
      <c r="VA123" s="21"/>
      <c r="VB123" s="21"/>
      <c r="VC123" s="21"/>
      <c r="VD123" s="21"/>
      <c r="VE123" s="21"/>
      <c r="VF123" s="21"/>
      <c r="VG123" s="21"/>
      <c r="VH123" s="21"/>
      <c r="VI123" s="21"/>
      <c r="VJ123" s="21"/>
      <c r="VK123" s="21"/>
      <c r="VL123" s="21"/>
      <c r="VM123" s="21"/>
      <c r="VN123" s="21"/>
      <c r="VO123" s="21"/>
      <c r="VP123" s="21"/>
      <c r="VQ123" s="21"/>
      <c r="VR123" s="21"/>
      <c r="VS123" s="21"/>
      <c r="VT123" s="21"/>
      <c r="VU123" s="21"/>
      <c r="VV123" s="21"/>
      <c r="VW123" s="21"/>
      <c r="VX123" s="21"/>
      <c r="VY123" s="21"/>
      <c r="VZ123" s="21"/>
      <c r="WA123" s="21"/>
      <c r="WB123" s="21"/>
      <c r="WC123" s="21"/>
      <c r="WD123" s="21"/>
      <c r="WE123" s="21"/>
      <c r="WF123" s="21"/>
      <c r="WG123" s="21"/>
      <c r="WH123" s="21"/>
      <c r="WI123" s="21"/>
      <c r="WJ123" s="21"/>
      <c r="WK123" s="21"/>
      <c r="WL123" s="21"/>
      <c r="WM123" s="21"/>
      <c r="WN123" s="21"/>
      <c r="WO123" s="21"/>
      <c r="WP123" s="21"/>
      <c r="WQ123" s="21"/>
      <c r="WR123" s="21"/>
      <c r="WS123" s="21"/>
      <c r="WT123" s="21"/>
      <c r="WU123" s="21"/>
      <c r="WV123" s="21"/>
      <c r="WW123" s="21"/>
      <c r="WX123" s="21"/>
      <c r="WY123" s="21"/>
      <c r="WZ123" s="21"/>
      <c r="XA123" s="21"/>
      <c r="XB123" s="21"/>
      <c r="XC123" s="21"/>
      <c r="XD123" s="21"/>
      <c r="XE123" s="21"/>
      <c r="XF123" s="21"/>
      <c r="XG123" s="21"/>
      <c r="XH123" s="21"/>
      <c r="XI123" s="21"/>
      <c r="XJ123" s="21"/>
      <c r="XK123" s="21"/>
      <c r="XL123" s="21"/>
      <c r="XM123" s="21"/>
      <c r="XN123" s="21"/>
      <c r="XO123" s="21"/>
      <c r="XP123" s="21"/>
      <c r="XQ123" s="21"/>
      <c r="XR123" s="21"/>
      <c r="XS123" s="21"/>
      <c r="XT123" s="21"/>
      <c r="XU123" s="21"/>
      <c r="XV123" s="21"/>
      <c r="XW123" s="21"/>
      <c r="XX123" s="21"/>
      <c r="XY123" s="21"/>
      <c r="XZ123" s="21"/>
      <c r="YA123" s="21"/>
      <c r="YB123" s="21"/>
      <c r="YC123" s="21"/>
      <c r="YD123" s="21"/>
      <c r="YE123" s="21"/>
      <c r="YF123" s="21"/>
      <c r="YG123" s="21"/>
      <c r="YH123" s="21"/>
      <c r="YI123" s="21"/>
      <c r="YJ123" s="21"/>
      <c r="YK123" s="21"/>
      <c r="YL123" s="21"/>
      <c r="YM123" s="21"/>
      <c r="YN123" s="21"/>
      <c r="YO123" s="21"/>
      <c r="YP123" s="21"/>
      <c r="YQ123" s="21"/>
      <c r="YR123" s="21"/>
      <c r="YS123" s="21"/>
      <c r="YT123" s="21"/>
      <c r="YU123" s="21"/>
      <c r="YV123" s="21"/>
      <c r="YW123" s="21"/>
      <c r="YX123" s="21"/>
      <c r="YY123" s="21"/>
      <c r="YZ123" s="21"/>
      <c r="ZA123" s="21"/>
      <c r="ZB123" s="21"/>
      <c r="ZC123" s="21"/>
      <c r="ZD123" s="21"/>
      <c r="ZE123" s="21"/>
      <c r="ZF123" s="21"/>
      <c r="ZG123" s="21"/>
      <c r="ZH123" s="21"/>
      <c r="ZI123" s="21"/>
      <c r="ZJ123" s="21"/>
      <c r="ZK123" s="21"/>
      <c r="ZL123" s="21"/>
      <c r="ZM123" s="21"/>
      <c r="ZN123" s="21"/>
      <c r="ZO123" s="21"/>
      <c r="ZP123" s="21"/>
      <c r="ZQ123" s="21"/>
      <c r="ZR123" s="21"/>
      <c r="ZS123" s="21"/>
      <c r="ZT123" s="21"/>
      <c r="ZU123" s="21"/>
      <c r="ZV123" s="21"/>
      <c r="ZW123" s="21"/>
      <c r="ZX123" s="21"/>
      <c r="ZY123" s="21"/>
      <c r="ZZ123" s="21"/>
      <c r="AAA123" s="21"/>
      <c r="AAB123" s="21"/>
      <c r="AAC123" s="21"/>
      <c r="AAD123" s="21"/>
      <c r="AAE123" s="21"/>
      <c r="AAF123" s="21"/>
      <c r="AAG123" s="21"/>
      <c r="AAH123" s="21"/>
      <c r="AAI123" s="21"/>
      <c r="AAJ123" s="21"/>
      <c r="AAK123" s="21"/>
      <c r="AAL123" s="21"/>
      <c r="AAM123" s="21"/>
      <c r="AAN123" s="21"/>
      <c r="AAO123" s="21"/>
      <c r="AAP123" s="21"/>
      <c r="AAQ123" s="21"/>
      <c r="AAR123" s="21"/>
      <c r="AAS123" s="21"/>
      <c r="AAT123" s="21"/>
      <c r="AAU123" s="21"/>
      <c r="AAV123" s="21"/>
      <c r="AAW123" s="21"/>
      <c r="AAX123" s="21"/>
      <c r="AAY123" s="21"/>
      <c r="AAZ123" s="21"/>
      <c r="ABA123" s="21"/>
      <c r="ABB123" s="21"/>
      <c r="ABC123" s="21"/>
      <c r="ABD123" s="21"/>
      <c r="ABE123" s="21"/>
      <c r="ABF123" s="21"/>
      <c r="ABG123" s="21"/>
      <c r="ABH123" s="21"/>
      <c r="ABI123" s="21"/>
      <c r="ABJ123" s="21"/>
      <c r="ABK123" s="21"/>
      <c r="ABL123" s="21"/>
      <c r="ABM123" s="21"/>
      <c r="ABN123" s="21"/>
      <c r="ABO123" s="21"/>
      <c r="ABP123" s="21"/>
      <c r="ABQ123" s="21"/>
      <c r="ABR123" s="21"/>
      <c r="ABS123" s="21"/>
      <c r="ABT123" s="21"/>
      <c r="ABU123" s="21"/>
      <c r="ABV123" s="21"/>
      <c r="ABW123" s="21"/>
      <c r="ABX123" s="21"/>
      <c r="ABY123" s="21"/>
      <c r="ABZ123" s="21"/>
      <c r="ACA123" s="21"/>
      <c r="ACB123" s="21"/>
      <c r="ACC123" s="21"/>
      <c r="ACD123" s="21"/>
      <c r="ACE123" s="21"/>
      <c r="ACF123" s="21"/>
      <c r="ACG123" s="21"/>
      <c r="ACH123" s="21"/>
      <c r="ACI123" s="21"/>
      <c r="ACJ123" s="21"/>
      <c r="ACK123" s="21"/>
      <c r="ACL123" s="21"/>
      <c r="ACM123" s="21"/>
      <c r="ACN123" s="21"/>
      <c r="ACO123" s="21"/>
      <c r="ACP123" s="21"/>
      <c r="ACQ123" s="21"/>
      <c r="ACR123" s="21"/>
      <c r="ACS123" s="21"/>
      <c r="ACT123" s="21"/>
      <c r="ACU123" s="21"/>
      <c r="ACV123" s="21"/>
      <c r="ACW123" s="21"/>
      <c r="ACX123" s="21"/>
      <c r="ACY123" s="21"/>
      <c r="ACZ123" s="21"/>
      <c r="ADA123" s="21"/>
      <c r="ADB123" s="21"/>
      <c r="ADC123" s="21"/>
      <c r="ADD123" s="21"/>
      <c r="ADE123" s="21"/>
      <c r="ADF123" s="21"/>
      <c r="ADG123" s="21"/>
      <c r="ADH123" s="21"/>
      <c r="ADI123" s="21"/>
      <c r="ADJ123" s="21"/>
      <c r="ADK123" s="21"/>
      <c r="ADL123" s="21"/>
      <c r="ADM123" s="21"/>
      <c r="ADN123" s="21"/>
      <c r="ADO123" s="21"/>
      <c r="ADP123" s="21"/>
      <c r="ADQ123" s="21"/>
      <c r="ADR123" s="21"/>
      <c r="ADS123" s="21"/>
      <c r="ADT123" s="21"/>
      <c r="ADU123" s="21"/>
      <c r="ADV123" s="21"/>
      <c r="ADW123" s="21"/>
      <c r="ADX123" s="21"/>
      <c r="ADY123" s="21"/>
      <c r="ADZ123" s="21"/>
      <c r="AEA123" s="21"/>
      <c r="AEB123" s="21"/>
      <c r="AEC123" s="21"/>
      <c r="AED123" s="21"/>
      <c r="AEE123" s="21"/>
      <c r="AEF123" s="21"/>
      <c r="AEG123" s="21"/>
      <c r="AEH123" s="21"/>
      <c r="AEI123" s="21"/>
      <c r="AEJ123" s="21"/>
      <c r="AEK123" s="21"/>
      <c r="AEL123" s="21"/>
      <c r="AEM123" s="21"/>
      <c r="AEN123" s="21"/>
      <c r="AEO123" s="21"/>
      <c r="AEP123" s="21"/>
      <c r="AEQ123" s="21"/>
      <c r="AER123" s="21"/>
      <c r="AES123" s="21"/>
      <c r="AET123" s="21"/>
      <c r="AEU123" s="21"/>
      <c r="AEV123" s="21"/>
      <c r="AEW123" s="21"/>
      <c r="AEX123" s="21"/>
      <c r="AEY123" s="21"/>
      <c r="AEZ123" s="21"/>
      <c r="AFA123" s="21"/>
      <c r="AFB123" s="21"/>
      <c r="AFC123" s="21"/>
      <c r="AFD123" s="21"/>
      <c r="AFE123" s="21"/>
      <c r="AFF123" s="21"/>
      <c r="AFG123" s="21"/>
      <c r="AFH123" s="21"/>
      <c r="AFI123" s="21"/>
      <c r="AFJ123" s="21"/>
      <c r="AFK123" s="21"/>
      <c r="AFL123" s="21"/>
      <c r="AFM123" s="21"/>
      <c r="AFN123" s="21"/>
      <c r="AFO123" s="21"/>
      <c r="AFP123" s="21"/>
      <c r="AFQ123" s="21"/>
      <c r="AFR123" s="21"/>
      <c r="AFS123" s="21"/>
      <c r="AFT123" s="21"/>
      <c r="AFU123" s="21"/>
      <c r="AFV123" s="21"/>
      <c r="AFW123" s="21"/>
      <c r="AFX123" s="21"/>
      <c r="AFY123" s="21"/>
      <c r="AFZ123" s="21"/>
      <c r="AGA123" s="21"/>
      <c r="AGB123" s="21"/>
      <c r="AGC123" s="21"/>
      <c r="AGD123" s="21"/>
      <c r="AGE123" s="21"/>
      <c r="AGF123" s="21"/>
      <c r="AGG123" s="21"/>
      <c r="AGH123" s="21"/>
      <c r="AGI123" s="21"/>
      <c r="AGJ123" s="21"/>
      <c r="AGK123" s="21"/>
      <c r="AGL123" s="21"/>
      <c r="AGM123" s="21"/>
      <c r="AGN123" s="21"/>
      <c r="AGO123" s="21"/>
      <c r="AGP123" s="21"/>
      <c r="AGQ123" s="21"/>
      <c r="AGR123" s="21"/>
      <c r="AGS123" s="21"/>
      <c r="AGT123" s="21"/>
      <c r="AGU123" s="21"/>
      <c r="AGV123" s="21"/>
      <c r="AGW123" s="21"/>
      <c r="AGX123" s="21"/>
      <c r="AGY123" s="21"/>
      <c r="AGZ123" s="21"/>
      <c r="AHA123" s="21"/>
      <c r="AHB123" s="21"/>
      <c r="AHC123" s="21"/>
      <c r="AHD123" s="21"/>
      <c r="AHE123" s="21"/>
      <c r="AHF123" s="21"/>
      <c r="AHG123" s="21"/>
      <c r="AHH123" s="21"/>
      <c r="AHI123" s="21"/>
      <c r="AHJ123" s="21"/>
      <c r="AHK123" s="21"/>
      <c r="AHL123" s="21"/>
      <c r="AHM123" s="21"/>
      <c r="AHN123" s="21"/>
      <c r="AHO123" s="21"/>
      <c r="AHP123" s="21"/>
      <c r="AHQ123" s="21"/>
      <c r="AHR123" s="21"/>
      <c r="AHS123" s="21"/>
      <c r="AHT123" s="21"/>
      <c r="AHU123" s="21"/>
      <c r="AHV123" s="21"/>
      <c r="AHW123" s="21"/>
      <c r="AHX123" s="21"/>
      <c r="AHY123" s="21"/>
      <c r="AHZ123" s="21"/>
      <c r="AIA123" s="21"/>
      <c r="AIB123" s="21"/>
      <c r="AIC123" s="21"/>
      <c r="AID123" s="21"/>
      <c r="AIE123" s="21"/>
      <c r="AIF123" s="21"/>
      <c r="AIG123" s="21"/>
      <c r="AIH123" s="21"/>
      <c r="AII123" s="21"/>
      <c r="AIJ123" s="21"/>
      <c r="AIK123" s="21"/>
      <c r="AIL123" s="21"/>
      <c r="AIM123" s="21"/>
      <c r="AIN123" s="21"/>
      <c r="AIO123" s="21"/>
      <c r="AIP123" s="21"/>
      <c r="AIQ123" s="21"/>
      <c r="AIR123" s="21"/>
      <c r="AIS123" s="21"/>
      <c r="AIT123" s="21"/>
      <c r="AIU123" s="21"/>
      <c r="AIV123" s="21"/>
      <c r="AIW123" s="21"/>
      <c r="AIX123" s="21"/>
      <c r="AIY123" s="21"/>
      <c r="AIZ123" s="21"/>
      <c r="AJA123" s="21"/>
      <c r="AJB123" s="21"/>
      <c r="AJC123" s="21"/>
      <c r="AJD123" s="21"/>
      <c r="AJE123" s="21"/>
      <c r="AJF123" s="21"/>
      <c r="AJG123" s="21"/>
      <c r="AJH123" s="21"/>
      <c r="AJI123" s="21"/>
      <c r="AJJ123" s="21"/>
      <c r="AJK123" s="21"/>
      <c r="AJL123" s="21"/>
      <c r="AJM123" s="21"/>
      <c r="AJN123" s="21"/>
      <c r="AJO123" s="21"/>
      <c r="AJP123" s="21"/>
      <c r="AJQ123" s="21"/>
      <c r="AJR123" s="21"/>
      <c r="AJS123" s="21"/>
      <c r="AJT123" s="21"/>
      <c r="AJU123" s="21"/>
      <c r="AJV123" s="21"/>
      <c r="AJW123" s="21"/>
      <c r="AJX123" s="21"/>
      <c r="AJY123" s="21"/>
      <c r="AJZ123" s="21"/>
      <c r="AKA123" s="21"/>
      <c r="AKB123" s="21"/>
      <c r="AKC123" s="21"/>
      <c r="AKD123" s="21"/>
      <c r="AKE123" s="21"/>
      <c r="AKF123" s="21"/>
      <c r="AKG123" s="21"/>
      <c r="AKH123" s="21"/>
      <c r="AKI123" s="21"/>
      <c r="AKJ123" s="21"/>
      <c r="AKK123" s="21"/>
      <c r="AKL123" s="21"/>
      <c r="AKM123" s="21"/>
      <c r="AKN123" s="21"/>
      <c r="AKO123" s="21"/>
      <c r="AKP123" s="21"/>
      <c r="AKQ123" s="21"/>
      <c r="AKR123" s="21"/>
      <c r="AKS123" s="21"/>
      <c r="AKT123" s="21"/>
      <c r="AKU123" s="21"/>
      <c r="AKV123" s="21"/>
      <c r="AKW123" s="21"/>
      <c r="AKX123" s="21"/>
      <c r="AKY123" s="21"/>
      <c r="AKZ123" s="21"/>
      <c r="ALA123" s="21"/>
      <c r="ALB123" s="21"/>
      <c r="ALC123" s="21"/>
      <c r="ALD123" s="7"/>
      <c r="ALE123" s="7"/>
      <c r="ALF123" s="7"/>
    </row>
    <row r="124" customFormat="false" ht="12.8" hidden="false" customHeight="false" outlineLevel="0" collapsed="false">
      <c r="A124" s="1" t="s">
        <v>317</v>
      </c>
      <c r="B124" s="1" t="s">
        <v>264</v>
      </c>
      <c r="C124" s="1" t="s">
        <v>357</v>
      </c>
      <c r="D124" s="1" t="s">
        <v>358</v>
      </c>
      <c r="E124" s="4" t="n">
        <v>0</v>
      </c>
      <c r="F124" s="3" t="n">
        <f aca="false">+I124*E124</f>
        <v>0</v>
      </c>
      <c r="G124" s="3" t="n">
        <f aca="false">+F124*1.3</f>
        <v>0</v>
      </c>
      <c r="H124" s="4" t="s">
        <v>267</v>
      </c>
      <c r="I124" s="11" t="n">
        <f aca="false">+J124/K124</f>
        <v>0.0107</v>
      </c>
      <c r="J124" s="5" t="n">
        <f aca="false">+0.5+0.57</f>
        <v>1.07</v>
      </c>
      <c r="K124" s="10" t="n">
        <v>100</v>
      </c>
      <c r="L124" s="14" t="s">
        <v>268</v>
      </c>
      <c r="M124" s="1" t="s">
        <v>18</v>
      </c>
    </row>
    <row r="125" s="21" customFormat="true" ht="12.8" hidden="false" customHeight="false" outlineLevel="0" collapsed="false">
      <c r="A125" s="1" t="s">
        <v>359</v>
      </c>
      <c r="B125" s="1" t="s">
        <v>198</v>
      </c>
      <c r="C125" s="1"/>
      <c r="D125" s="1" t="s">
        <v>360</v>
      </c>
      <c r="E125" s="4" t="n">
        <v>1</v>
      </c>
      <c r="F125" s="3" t="n">
        <f aca="false">+I125*E125</f>
        <v>0.685</v>
      </c>
      <c r="G125" s="3" t="n">
        <f aca="false">+F125*1.3</f>
        <v>0.8905</v>
      </c>
      <c r="H125" s="4"/>
      <c r="I125" s="11" t="n">
        <f aca="false">+J125/K125</f>
        <v>0.685</v>
      </c>
      <c r="J125" s="5" t="n">
        <f aca="false">+1.31+1.43</f>
        <v>2.74</v>
      </c>
      <c r="K125" s="10" t="n">
        <v>4</v>
      </c>
      <c r="L125" s="14" t="s">
        <v>361</v>
      </c>
      <c r="M125" s="1" t="s">
        <v>18</v>
      </c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7"/>
      <c r="GX125" s="7"/>
      <c r="GY125" s="7"/>
      <c r="GZ125" s="7"/>
      <c r="HA125" s="7"/>
      <c r="HB125" s="7"/>
      <c r="HC125" s="7"/>
      <c r="HD125" s="7"/>
      <c r="HE125" s="7"/>
      <c r="HF125" s="7"/>
      <c r="HG125" s="7"/>
      <c r="HH125" s="7"/>
      <c r="HI125" s="7"/>
      <c r="HJ125" s="7"/>
      <c r="HK125" s="7"/>
      <c r="HL125" s="7"/>
      <c r="HM125" s="7"/>
      <c r="HN125" s="7"/>
      <c r="HO125" s="7"/>
      <c r="HP125" s="7"/>
      <c r="HQ125" s="7"/>
      <c r="HR125" s="7"/>
      <c r="HS125" s="7"/>
      <c r="HT125" s="7"/>
      <c r="HU125" s="7"/>
      <c r="HV125" s="7"/>
      <c r="HW125" s="7"/>
      <c r="HX125" s="7"/>
      <c r="HY125" s="7"/>
      <c r="HZ125" s="7"/>
      <c r="IA125" s="7"/>
      <c r="IB125" s="7"/>
      <c r="IC125" s="7"/>
      <c r="ID125" s="7"/>
      <c r="IE125" s="7"/>
      <c r="IF125" s="7"/>
      <c r="IG125" s="7"/>
      <c r="IH125" s="7"/>
      <c r="II125" s="7"/>
      <c r="IJ125" s="7"/>
      <c r="IK125" s="7"/>
      <c r="IL125" s="7"/>
      <c r="IM125" s="7"/>
      <c r="IN125" s="7"/>
      <c r="IO125" s="7"/>
      <c r="IP125" s="7"/>
      <c r="IQ125" s="7"/>
      <c r="IR125" s="7"/>
      <c r="IS125" s="7"/>
      <c r="IT125" s="7"/>
      <c r="IU125" s="7"/>
      <c r="IV125" s="7"/>
      <c r="IW125" s="7"/>
      <c r="IX125" s="7"/>
      <c r="IY125" s="7"/>
      <c r="IZ125" s="7"/>
      <c r="JA125" s="7"/>
      <c r="JB125" s="7"/>
      <c r="JC125" s="7"/>
      <c r="JD125" s="7"/>
      <c r="JE125" s="7"/>
      <c r="JF125" s="7"/>
      <c r="JG125" s="7"/>
      <c r="JH125" s="7"/>
      <c r="JI125" s="7"/>
      <c r="JJ125" s="7"/>
      <c r="JK125" s="7"/>
      <c r="JL125" s="7"/>
      <c r="JM125" s="7"/>
      <c r="JN125" s="7"/>
      <c r="JO125" s="7"/>
      <c r="JP125" s="7"/>
      <c r="JQ125" s="7"/>
      <c r="JR125" s="7"/>
      <c r="JS125" s="7"/>
      <c r="JT125" s="7"/>
      <c r="JU125" s="7"/>
      <c r="JV125" s="7"/>
      <c r="JW125" s="7"/>
      <c r="JX125" s="7"/>
      <c r="JY125" s="7"/>
      <c r="JZ125" s="7"/>
      <c r="KA125" s="7"/>
      <c r="KB125" s="7"/>
      <c r="KC125" s="7"/>
      <c r="KD125" s="7"/>
      <c r="KE125" s="7"/>
      <c r="KF125" s="7"/>
      <c r="KG125" s="7"/>
      <c r="KH125" s="7"/>
      <c r="KI125" s="7"/>
      <c r="KJ125" s="7"/>
      <c r="KK125" s="7"/>
      <c r="KL125" s="7"/>
      <c r="KM125" s="7"/>
      <c r="KN125" s="7"/>
      <c r="KO125" s="7"/>
      <c r="KP125" s="7"/>
      <c r="KQ125" s="7"/>
      <c r="KR125" s="7"/>
      <c r="KS125" s="7"/>
      <c r="KT125" s="7"/>
      <c r="KU125" s="7"/>
      <c r="KV125" s="7"/>
      <c r="KW125" s="7"/>
      <c r="KX125" s="7"/>
      <c r="KY125" s="7"/>
      <c r="KZ125" s="7"/>
      <c r="LA125" s="7"/>
      <c r="LB125" s="7"/>
      <c r="LC125" s="7"/>
      <c r="LD125" s="7"/>
      <c r="LE125" s="7"/>
      <c r="LF125" s="7"/>
      <c r="LG125" s="7"/>
      <c r="LH125" s="7"/>
      <c r="LI125" s="7"/>
      <c r="LJ125" s="7"/>
      <c r="LK125" s="7"/>
      <c r="LL125" s="7"/>
      <c r="LM125" s="7"/>
      <c r="LN125" s="7"/>
      <c r="LO125" s="7"/>
      <c r="LP125" s="7"/>
      <c r="LQ125" s="7"/>
      <c r="LR125" s="7"/>
      <c r="LS125" s="7"/>
      <c r="LT125" s="7"/>
      <c r="LU125" s="7"/>
      <c r="LV125" s="7"/>
      <c r="LW125" s="7"/>
      <c r="LX125" s="7"/>
      <c r="LY125" s="7"/>
      <c r="LZ125" s="7"/>
      <c r="MA125" s="7"/>
      <c r="MB125" s="7"/>
      <c r="MC125" s="7"/>
      <c r="MD125" s="7"/>
      <c r="ME125" s="7"/>
      <c r="MF125" s="7"/>
      <c r="MG125" s="7"/>
      <c r="MH125" s="7"/>
      <c r="MI125" s="7"/>
      <c r="MJ125" s="7"/>
      <c r="MK125" s="7"/>
      <c r="ML125" s="7"/>
      <c r="MM125" s="7"/>
      <c r="MN125" s="7"/>
      <c r="MO125" s="7"/>
      <c r="MP125" s="7"/>
      <c r="MQ125" s="7"/>
      <c r="MR125" s="7"/>
      <c r="MS125" s="7"/>
      <c r="MT125" s="7"/>
      <c r="MU125" s="7"/>
      <c r="MV125" s="7"/>
      <c r="MW125" s="7"/>
      <c r="MX125" s="7"/>
      <c r="MY125" s="7"/>
      <c r="MZ125" s="7"/>
      <c r="NA125" s="7"/>
      <c r="NB125" s="7"/>
      <c r="NC125" s="7"/>
      <c r="ND125" s="7"/>
      <c r="NE125" s="7"/>
      <c r="NF125" s="7"/>
      <c r="NG125" s="7"/>
      <c r="NH125" s="7"/>
      <c r="NI125" s="7"/>
      <c r="NJ125" s="7"/>
      <c r="NK125" s="7"/>
      <c r="NL125" s="7"/>
      <c r="NM125" s="7"/>
      <c r="NN125" s="7"/>
      <c r="NO125" s="7"/>
      <c r="NP125" s="7"/>
      <c r="NQ125" s="7"/>
      <c r="NR125" s="7"/>
      <c r="NS125" s="7"/>
      <c r="NT125" s="7"/>
      <c r="NU125" s="7"/>
      <c r="NV125" s="7"/>
      <c r="NW125" s="7"/>
      <c r="NX125" s="7"/>
      <c r="NY125" s="7"/>
      <c r="NZ125" s="7"/>
      <c r="OA125" s="7"/>
      <c r="OB125" s="7"/>
      <c r="OC125" s="7"/>
      <c r="OD125" s="7"/>
      <c r="OE125" s="7"/>
      <c r="OF125" s="7"/>
      <c r="OG125" s="7"/>
      <c r="OH125" s="7"/>
      <c r="OI125" s="7"/>
      <c r="OJ125" s="7"/>
      <c r="OK125" s="7"/>
      <c r="OL125" s="7"/>
      <c r="OM125" s="7"/>
      <c r="ON125" s="7"/>
      <c r="OO125" s="7"/>
      <c r="OP125" s="7"/>
      <c r="OQ125" s="7"/>
      <c r="OR125" s="7"/>
      <c r="OS125" s="7"/>
      <c r="OT125" s="7"/>
      <c r="OU125" s="7"/>
      <c r="OV125" s="7"/>
      <c r="OW125" s="7"/>
      <c r="OX125" s="7"/>
      <c r="OY125" s="7"/>
      <c r="OZ125" s="7"/>
      <c r="PA125" s="7"/>
      <c r="PB125" s="7"/>
      <c r="PC125" s="7"/>
      <c r="PD125" s="7"/>
      <c r="PE125" s="7"/>
      <c r="PF125" s="7"/>
      <c r="PG125" s="7"/>
      <c r="PH125" s="7"/>
      <c r="PI125" s="7"/>
      <c r="PJ125" s="7"/>
      <c r="PK125" s="7"/>
      <c r="PL125" s="7"/>
      <c r="PM125" s="7"/>
      <c r="PN125" s="7"/>
      <c r="PO125" s="7"/>
      <c r="PP125" s="7"/>
      <c r="PQ125" s="7"/>
      <c r="PR125" s="7"/>
      <c r="PS125" s="7"/>
      <c r="PT125" s="7"/>
      <c r="PU125" s="7"/>
      <c r="PV125" s="7"/>
      <c r="PW125" s="7"/>
      <c r="PX125" s="7"/>
      <c r="PY125" s="7"/>
      <c r="PZ125" s="7"/>
      <c r="QA125" s="7"/>
      <c r="QB125" s="7"/>
      <c r="QC125" s="7"/>
      <c r="QD125" s="7"/>
      <c r="QE125" s="7"/>
      <c r="QF125" s="7"/>
      <c r="QG125" s="7"/>
      <c r="QH125" s="7"/>
      <c r="QI125" s="7"/>
      <c r="QJ125" s="7"/>
      <c r="QK125" s="7"/>
      <c r="QL125" s="7"/>
      <c r="QM125" s="7"/>
      <c r="QN125" s="7"/>
      <c r="QO125" s="7"/>
      <c r="QP125" s="7"/>
      <c r="QQ125" s="7"/>
      <c r="QR125" s="7"/>
      <c r="QS125" s="7"/>
      <c r="QT125" s="7"/>
      <c r="QU125" s="7"/>
      <c r="QV125" s="7"/>
      <c r="QW125" s="7"/>
      <c r="QX125" s="7"/>
      <c r="QY125" s="7"/>
      <c r="QZ125" s="7"/>
      <c r="RA125" s="7"/>
      <c r="RB125" s="7"/>
      <c r="RC125" s="7"/>
      <c r="RD125" s="7"/>
      <c r="RE125" s="7"/>
      <c r="RF125" s="7"/>
      <c r="RG125" s="7"/>
      <c r="RH125" s="7"/>
      <c r="RI125" s="7"/>
      <c r="RJ125" s="7"/>
      <c r="RK125" s="7"/>
      <c r="RL125" s="7"/>
      <c r="RM125" s="7"/>
      <c r="RN125" s="7"/>
      <c r="RO125" s="7"/>
      <c r="RP125" s="7"/>
      <c r="RQ125" s="7"/>
      <c r="RR125" s="7"/>
      <c r="RS125" s="7"/>
      <c r="RT125" s="7"/>
      <c r="RU125" s="7"/>
      <c r="RV125" s="7"/>
      <c r="RW125" s="7"/>
      <c r="RX125" s="7"/>
      <c r="RY125" s="7"/>
      <c r="RZ125" s="7"/>
      <c r="SA125" s="7"/>
      <c r="SB125" s="7"/>
      <c r="SC125" s="7"/>
      <c r="SD125" s="7"/>
      <c r="SE125" s="7"/>
      <c r="SF125" s="7"/>
      <c r="SG125" s="7"/>
      <c r="SH125" s="7"/>
      <c r="SI125" s="7"/>
      <c r="SJ125" s="7"/>
      <c r="SK125" s="7"/>
      <c r="SL125" s="7"/>
      <c r="SM125" s="7"/>
      <c r="SN125" s="7"/>
      <c r="SO125" s="7"/>
      <c r="SP125" s="7"/>
      <c r="SQ125" s="7"/>
      <c r="SR125" s="7"/>
      <c r="SS125" s="7"/>
      <c r="ST125" s="7"/>
      <c r="SU125" s="7"/>
      <c r="SV125" s="7"/>
      <c r="SW125" s="7"/>
      <c r="SX125" s="7"/>
      <c r="SY125" s="7"/>
      <c r="SZ125" s="7"/>
      <c r="TA125" s="7"/>
      <c r="TB125" s="7"/>
      <c r="TC125" s="7"/>
      <c r="TD125" s="7"/>
      <c r="TE125" s="7"/>
      <c r="TF125" s="7"/>
      <c r="TG125" s="7"/>
      <c r="TH125" s="7"/>
      <c r="TI125" s="7"/>
      <c r="TJ125" s="7"/>
      <c r="TK125" s="7"/>
      <c r="TL125" s="7"/>
      <c r="TM125" s="7"/>
      <c r="TN125" s="7"/>
      <c r="TO125" s="7"/>
      <c r="TP125" s="7"/>
      <c r="TQ125" s="7"/>
      <c r="TR125" s="7"/>
      <c r="TS125" s="7"/>
      <c r="TT125" s="7"/>
      <c r="TU125" s="7"/>
      <c r="TV125" s="7"/>
      <c r="TW125" s="7"/>
      <c r="TX125" s="7"/>
      <c r="TY125" s="7"/>
      <c r="TZ125" s="7"/>
      <c r="UA125" s="7"/>
      <c r="UB125" s="7"/>
      <c r="UC125" s="7"/>
      <c r="UD125" s="7"/>
      <c r="UE125" s="7"/>
      <c r="UF125" s="7"/>
      <c r="UG125" s="7"/>
      <c r="UH125" s="7"/>
      <c r="UI125" s="7"/>
      <c r="UJ125" s="7"/>
      <c r="UK125" s="7"/>
      <c r="UL125" s="7"/>
      <c r="UM125" s="7"/>
      <c r="UN125" s="7"/>
      <c r="UO125" s="7"/>
      <c r="UP125" s="7"/>
      <c r="UQ125" s="7"/>
      <c r="UR125" s="7"/>
      <c r="US125" s="7"/>
      <c r="UT125" s="7"/>
      <c r="UU125" s="7"/>
      <c r="UV125" s="7"/>
      <c r="UW125" s="7"/>
      <c r="UX125" s="7"/>
      <c r="UY125" s="7"/>
      <c r="UZ125" s="7"/>
      <c r="VA125" s="7"/>
      <c r="VB125" s="7"/>
      <c r="VC125" s="7"/>
      <c r="VD125" s="7"/>
      <c r="VE125" s="7"/>
      <c r="VF125" s="7"/>
      <c r="VG125" s="7"/>
      <c r="VH125" s="7"/>
      <c r="VI125" s="7"/>
      <c r="VJ125" s="7"/>
      <c r="VK125" s="7"/>
      <c r="VL125" s="7"/>
      <c r="VM125" s="7"/>
      <c r="VN125" s="7"/>
      <c r="VO125" s="7"/>
      <c r="VP125" s="7"/>
      <c r="VQ125" s="7"/>
      <c r="VR125" s="7"/>
      <c r="VS125" s="7"/>
      <c r="VT125" s="7"/>
      <c r="VU125" s="7"/>
      <c r="VV125" s="7"/>
      <c r="VW125" s="7"/>
      <c r="VX125" s="7"/>
      <c r="VY125" s="7"/>
      <c r="VZ125" s="7"/>
      <c r="WA125" s="7"/>
      <c r="WB125" s="7"/>
      <c r="WC125" s="7"/>
      <c r="WD125" s="7"/>
      <c r="WE125" s="7"/>
      <c r="WF125" s="7"/>
      <c r="WG125" s="7"/>
      <c r="WH125" s="7"/>
      <c r="WI125" s="7"/>
      <c r="WJ125" s="7"/>
      <c r="WK125" s="7"/>
      <c r="WL125" s="7"/>
      <c r="WM125" s="7"/>
      <c r="WN125" s="7"/>
      <c r="WO125" s="7"/>
      <c r="WP125" s="7"/>
      <c r="WQ125" s="7"/>
      <c r="WR125" s="7"/>
      <c r="WS125" s="7"/>
      <c r="WT125" s="7"/>
      <c r="WU125" s="7"/>
      <c r="WV125" s="7"/>
      <c r="WW125" s="7"/>
      <c r="WX125" s="7"/>
      <c r="WY125" s="7"/>
      <c r="WZ125" s="7"/>
      <c r="XA125" s="7"/>
      <c r="XB125" s="7"/>
      <c r="XC125" s="7"/>
      <c r="XD125" s="7"/>
      <c r="XE125" s="7"/>
      <c r="XF125" s="7"/>
      <c r="XG125" s="7"/>
      <c r="XH125" s="7"/>
      <c r="XI125" s="7"/>
      <c r="XJ125" s="7"/>
      <c r="XK125" s="7"/>
      <c r="XL125" s="7"/>
      <c r="XM125" s="7"/>
      <c r="XN125" s="7"/>
      <c r="XO125" s="7"/>
      <c r="XP125" s="7"/>
      <c r="XQ125" s="7"/>
      <c r="XR125" s="7"/>
      <c r="XS125" s="7"/>
      <c r="XT125" s="7"/>
      <c r="XU125" s="7"/>
      <c r="XV125" s="7"/>
      <c r="XW125" s="7"/>
      <c r="XX125" s="7"/>
      <c r="XY125" s="7"/>
      <c r="XZ125" s="7"/>
      <c r="YA125" s="7"/>
      <c r="YB125" s="7"/>
      <c r="YC125" s="7"/>
      <c r="YD125" s="7"/>
      <c r="YE125" s="7"/>
      <c r="YF125" s="7"/>
      <c r="YG125" s="7"/>
      <c r="YH125" s="7"/>
      <c r="YI125" s="7"/>
      <c r="YJ125" s="7"/>
      <c r="YK125" s="7"/>
      <c r="YL125" s="7"/>
      <c r="YM125" s="7"/>
      <c r="YN125" s="7"/>
      <c r="YO125" s="7"/>
      <c r="YP125" s="7"/>
      <c r="YQ125" s="7"/>
      <c r="YR125" s="7"/>
      <c r="YS125" s="7"/>
      <c r="YT125" s="7"/>
      <c r="YU125" s="7"/>
      <c r="YV125" s="7"/>
      <c r="YW125" s="7"/>
      <c r="YX125" s="7"/>
      <c r="YY125" s="7"/>
      <c r="YZ125" s="7"/>
      <c r="ZA125" s="7"/>
      <c r="ZB125" s="7"/>
      <c r="ZC125" s="7"/>
      <c r="ZD125" s="7"/>
      <c r="ZE125" s="7"/>
      <c r="ZF125" s="7"/>
      <c r="ZG125" s="7"/>
      <c r="ZH125" s="7"/>
      <c r="ZI125" s="7"/>
      <c r="ZJ125" s="7"/>
      <c r="ZK125" s="7"/>
      <c r="ZL125" s="7"/>
      <c r="ZM125" s="7"/>
      <c r="ZN125" s="7"/>
      <c r="ZO125" s="7"/>
      <c r="ZP125" s="7"/>
      <c r="ZQ125" s="7"/>
      <c r="ZR125" s="7"/>
      <c r="ZS125" s="7"/>
      <c r="ZT125" s="7"/>
      <c r="ZU125" s="7"/>
      <c r="ZV125" s="7"/>
      <c r="ZW125" s="7"/>
      <c r="ZX125" s="7"/>
      <c r="ZY125" s="7"/>
      <c r="ZZ125" s="7"/>
      <c r="AAA125" s="7"/>
      <c r="AAB125" s="7"/>
      <c r="AAC125" s="7"/>
      <c r="AAD125" s="7"/>
      <c r="AAE125" s="7"/>
      <c r="AAF125" s="7"/>
      <c r="AAG125" s="7"/>
      <c r="AAH125" s="7"/>
      <c r="AAI125" s="7"/>
      <c r="AAJ125" s="7"/>
      <c r="AAK125" s="7"/>
      <c r="AAL125" s="7"/>
      <c r="AAM125" s="7"/>
      <c r="AAN125" s="7"/>
      <c r="AAO125" s="7"/>
      <c r="AAP125" s="7"/>
      <c r="AAQ125" s="7"/>
      <c r="AAR125" s="7"/>
      <c r="AAS125" s="7"/>
      <c r="AAT125" s="7"/>
      <c r="AAU125" s="7"/>
      <c r="AAV125" s="7"/>
      <c r="AAW125" s="7"/>
      <c r="AAX125" s="7"/>
      <c r="AAY125" s="7"/>
      <c r="AAZ125" s="7"/>
      <c r="ABA125" s="7"/>
      <c r="ABB125" s="7"/>
      <c r="ABC125" s="7"/>
      <c r="ABD125" s="7"/>
      <c r="ABE125" s="7"/>
      <c r="ABF125" s="7"/>
      <c r="ABG125" s="7"/>
      <c r="ABH125" s="7"/>
      <c r="ABI125" s="7"/>
      <c r="ABJ125" s="7"/>
      <c r="ABK125" s="7"/>
      <c r="ABL125" s="7"/>
      <c r="ABM125" s="7"/>
      <c r="ABN125" s="7"/>
      <c r="ABO125" s="7"/>
      <c r="ABP125" s="7"/>
      <c r="ABQ125" s="7"/>
      <c r="ABR125" s="7"/>
      <c r="ABS125" s="7"/>
      <c r="ABT125" s="7"/>
      <c r="ABU125" s="7"/>
      <c r="ABV125" s="7"/>
      <c r="ABW125" s="7"/>
      <c r="ABX125" s="7"/>
      <c r="ABY125" s="7"/>
      <c r="ABZ125" s="7"/>
      <c r="ACA125" s="7"/>
      <c r="ACB125" s="7"/>
      <c r="ACC125" s="7"/>
      <c r="ACD125" s="7"/>
      <c r="ACE125" s="7"/>
      <c r="ACF125" s="7"/>
      <c r="ACG125" s="7"/>
      <c r="ACH125" s="7"/>
      <c r="ACI125" s="7"/>
      <c r="ACJ125" s="7"/>
      <c r="ACK125" s="7"/>
      <c r="ACL125" s="7"/>
      <c r="ACM125" s="7"/>
      <c r="ACN125" s="7"/>
      <c r="ACO125" s="7"/>
      <c r="ACP125" s="7"/>
      <c r="ACQ125" s="7"/>
      <c r="ACR125" s="7"/>
      <c r="ACS125" s="7"/>
      <c r="ACT125" s="7"/>
      <c r="ACU125" s="7"/>
      <c r="ACV125" s="7"/>
      <c r="ACW125" s="7"/>
      <c r="ACX125" s="7"/>
      <c r="ACY125" s="7"/>
      <c r="ACZ125" s="7"/>
      <c r="ADA125" s="7"/>
      <c r="ADB125" s="7"/>
      <c r="ADC125" s="7"/>
      <c r="ADD125" s="7"/>
      <c r="ADE125" s="7"/>
      <c r="ADF125" s="7"/>
      <c r="ADG125" s="7"/>
      <c r="ADH125" s="7"/>
      <c r="ADI125" s="7"/>
      <c r="ADJ125" s="7"/>
      <c r="ADK125" s="7"/>
      <c r="ADL125" s="7"/>
      <c r="ADM125" s="7"/>
      <c r="ADN125" s="7"/>
      <c r="ADO125" s="7"/>
      <c r="ADP125" s="7"/>
      <c r="ADQ125" s="7"/>
      <c r="ADR125" s="7"/>
      <c r="ADS125" s="7"/>
      <c r="ADT125" s="7"/>
      <c r="ADU125" s="7"/>
      <c r="ADV125" s="7"/>
      <c r="ADW125" s="7"/>
      <c r="ADX125" s="7"/>
      <c r="ADY125" s="7"/>
      <c r="ADZ125" s="7"/>
      <c r="AEA125" s="7"/>
      <c r="AEB125" s="7"/>
      <c r="AEC125" s="7"/>
      <c r="AED125" s="7"/>
      <c r="AEE125" s="7"/>
      <c r="AEF125" s="7"/>
      <c r="AEG125" s="7"/>
      <c r="AEH125" s="7"/>
      <c r="AEI125" s="7"/>
      <c r="AEJ125" s="7"/>
      <c r="AEK125" s="7"/>
      <c r="AEL125" s="7"/>
      <c r="AEM125" s="7"/>
      <c r="AEN125" s="7"/>
      <c r="AEO125" s="7"/>
      <c r="AEP125" s="7"/>
      <c r="AEQ125" s="7"/>
      <c r="AER125" s="7"/>
      <c r="AES125" s="7"/>
      <c r="AET125" s="7"/>
      <c r="AEU125" s="7"/>
      <c r="AEV125" s="7"/>
      <c r="AEW125" s="7"/>
      <c r="AEX125" s="7"/>
      <c r="AEY125" s="7"/>
      <c r="AEZ125" s="7"/>
      <c r="AFA125" s="7"/>
      <c r="AFB125" s="7"/>
      <c r="AFC125" s="7"/>
      <c r="AFD125" s="7"/>
      <c r="AFE125" s="7"/>
      <c r="AFF125" s="7"/>
      <c r="AFG125" s="7"/>
      <c r="AFH125" s="7"/>
      <c r="AFI125" s="7"/>
      <c r="AFJ125" s="7"/>
      <c r="AFK125" s="7"/>
      <c r="AFL125" s="7"/>
      <c r="AFM125" s="7"/>
      <c r="AFN125" s="7"/>
      <c r="AFO125" s="7"/>
      <c r="AFP125" s="7"/>
      <c r="AFQ125" s="7"/>
      <c r="AFR125" s="7"/>
      <c r="AFS125" s="7"/>
      <c r="AFT125" s="7"/>
      <c r="AFU125" s="7"/>
      <c r="AFV125" s="7"/>
      <c r="AFW125" s="7"/>
      <c r="AFX125" s="7"/>
      <c r="AFY125" s="7"/>
      <c r="AFZ125" s="7"/>
      <c r="AGA125" s="7"/>
      <c r="AGB125" s="7"/>
      <c r="AGC125" s="7"/>
      <c r="AGD125" s="7"/>
      <c r="AGE125" s="7"/>
      <c r="AGF125" s="7"/>
      <c r="AGG125" s="7"/>
      <c r="AGH125" s="7"/>
      <c r="AGI125" s="7"/>
      <c r="AGJ125" s="7"/>
      <c r="AGK125" s="7"/>
      <c r="AGL125" s="7"/>
      <c r="AGM125" s="7"/>
      <c r="AGN125" s="7"/>
      <c r="AGO125" s="7"/>
      <c r="AGP125" s="7"/>
      <c r="AGQ125" s="7"/>
      <c r="AGR125" s="7"/>
      <c r="AGS125" s="7"/>
      <c r="AGT125" s="7"/>
      <c r="AGU125" s="7"/>
      <c r="AGV125" s="7"/>
      <c r="AGW125" s="7"/>
      <c r="AGX125" s="7"/>
      <c r="AGY125" s="7"/>
      <c r="AGZ125" s="7"/>
      <c r="AHA125" s="7"/>
      <c r="AHB125" s="7"/>
      <c r="AHC125" s="7"/>
      <c r="AHD125" s="7"/>
      <c r="AHE125" s="7"/>
      <c r="AHF125" s="7"/>
      <c r="AHG125" s="7"/>
      <c r="AHH125" s="7"/>
      <c r="AHI125" s="7"/>
      <c r="AHJ125" s="7"/>
      <c r="AHK125" s="7"/>
      <c r="AHL125" s="7"/>
      <c r="AHM125" s="7"/>
      <c r="AHN125" s="7"/>
      <c r="AHO125" s="7"/>
      <c r="AHP125" s="7"/>
      <c r="AHQ125" s="7"/>
      <c r="AHR125" s="7"/>
      <c r="AHS125" s="7"/>
      <c r="AHT125" s="7"/>
      <c r="AHU125" s="7"/>
      <c r="AHV125" s="7"/>
      <c r="AHW125" s="7"/>
      <c r="AHX125" s="7"/>
      <c r="AHY125" s="7"/>
      <c r="AHZ125" s="7"/>
      <c r="AIA125" s="7"/>
      <c r="AIB125" s="7"/>
      <c r="AIC125" s="7"/>
      <c r="AID125" s="7"/>
      <c r="AIE125" s="7"/>
      <c r="AIF125" s="7"/>
      <c r="AIG125" s="7"/>
      <c r="AIH125" s="7"/>
      <c r="AII125" s="7"/>
      <c r="AIJ125" s="7"/>
      <c r="AIK125" s="7"/>
      <c r="AIL125" s="7"/>
      <c r="AIM125" s="7"/>
      <c r="AIN125" s="7"/>
      <c r="AIO125" s="7"/>
      <c r="AIP125" s="7"/>
      <c r="AIQ125" s="7"/>
      <c r="AIR125" s="7"/>
      <c r="AIS125" s="7"/>
      <c r="AIT125" s="7"/>
      <c r="AIU125" s="7"/>
      <c r="AIV125" s="7"/>
      <c r="AIW125" s="7"/>
      <c r="AIX125" s="7"/>
      <c r="AIY125" s="7"/>
      <c r="AIZ125" s="7"/>
      <c r="AJA125" s="7"/>
      <c r="AJB125" s="7"/>
      <c r="AJC125" s="7"/>
      <c r="AJD125" s="7"/>
      <c r="AJE125" s="7"/>
      <c r="AJF125" s="7"/>
      <c r="AJG125" s="7"/>
      <c r="AJH125" s="7"/>
      <c r="AJI125" s="7"/>
      <c r="AJJ125" s="7"/>
      <c r="AJK125" s="7"/>
      <c r="AJL125" s="7"/>
      <c r="AJM125" s="7"/>
      <c r="AJN125" s="7"/>
      <c r="AJO125" s="7"/>
      <c r="AJP125" s="7"/>
      <c r="AJQ125" s="7"/>
      <c r="AJR125" s="7"/>
      <c r="AJS125" s="7"/>
      <c r="AJT125" s="7"/>
      <c r="AJU125" s="7"/>
      <c r="AJV125" s="7"/>
      <c r="AJW125" s="7"/>
      <c r="AJX125" s="7"/>
      <c r="AJY125" s="7"/>
      <c r="AJZ125" s="7"/>
      <c r="AKA125" s="7"/>
      <c r="AKB125" s="7"/>
      <c r="AKC125" s="7"/>
      <c r="AKD125" s="7"/>
      <c r="AKE125" s="7"/>
      <c r="AKF125" s="7"/>
      <c r="AKG125" s="7"/>
      <c r="AKH125" s="7"/>
      <c r="AKI125" s="7"/>
      <c r="AKJ125" s="7"/>
      <c r="AKK125" s="7"/>
      <c r="AKL125" s="7"/>
      <c r="AKM125" s="7"/>
      <c r="AKN125" s="7"/>
      <c r="AKO125" s="7"/>
      <c r="AKP125" s="7"/>
      <c r="AKQ125" s="7"/>
      <c r="AKR125" s="7"/>
      <c r="AKS125" s="7"/>
      <c r="AKT125" s="7"/>
      <c r="AKU125" s="7"/>
      <c r="AKV125" s="7"/>
      <c r="AKW125" s="7"/>
      <c r="AKX125" s="7"/>
      <c r="AKY125" s="7"/>
      <c r="AKZ125" s="7"/>
      <c r="ALA125" s="7"/>
      <c r="ALB125" s="7"/>
      <c r="ALC125" s="7"/>
      <c r="ALD125" s="7"/>
      <c r="ALE125" s="7"/>
      <c r="ALF125" s="7"/>
      <c r="ALG125" s="7"/>
      <c r="ALH125" s="7"/>
      <c r="ALI125" s="7"/>
      <c r="ALJ125" s="7"/>
      <c r="ALK125" s="7"/>
      <c r="ALL125" s="7"/>
      <c r="ALM125" s="7"/>
      <c r="ALN125" s="7"/>
      <c r="ALO125" s="7"/>
      <c r="ALP125" s="7"/>
      <c r="ALQ125" s="7"/>
      <c r="ALR125" s="7"/>
      <c r="ALS125" s="7"/>
      <c r="ALT125" s="7"/>
      <c r="ALU125" s="7"/>
      <c r="ALV125" s="7"/>
      <c r="ALW125" s="7"/>
      <c r="ALX125" s="7"/>
      <c r="XES125" s="7"/>
      <c r="XET125" s="0"/>
      <c r="XEU125" s="0"/>
      <c r="XEV125" s="0"/>
      <c r="XEW125" s="0"/>
      <c r="XEX125" s="0"/>
      <c r="XEY125" s="0"/>
      <c r="XEZ125" s="0"/>
      <c r="XFA125" s="0"/>
      <c r="XFB125" s="0"/>
      <c r="XFC125" s="0"/>
      <c r="XFD125" s="0"/>
    </row>
    <row r="126" customFormat="false" ht="12.8" hidden="false" customHeight="false" outlineLevel="0" collapsed="false">
      <c r="A126" s="1" t="s">
        <v>359</v>
      </c>
      <c r="B126" s="1" t="s">
        <v>198</v>
      </c>
      <c r="C126" s="1" t="s">
        <v>362</v>
      </c>
      <c r="D126" s="1" t="s">
        <v>363</v>
      </c>
      <c r="E126" s="4" t="n">
        <v>2</v>
      </c>
      <c r="F126" s="3" t="n">
        <f aca="false">+I126*E126</f>
        <v>4.025</v>
      </c>
      <c r="G126" s="3" t="n">
        <f aca="false">+F126*1.3</f>
        <v>5.2325</v>
      </c>
      <c r="H126" s="4"/>
      <c r="I126" s="11" t="n">
        <f aca="false">+J126/K126</f>
        <v>2.0125</v>
      </c>
      <c r="J126" s="5" t="n">
        <f aca="false">+6.88+1.17</f>
        <v>8.05</v>
      </c>
      <c r="K126" s="10" t="n">
        <v>4</v>
      </c>
      <c r="L126" s="14" t="s">
        <v>364</v>
      </c>
      <c r="M126" s="1" t="s">
        <v>18</v>
      </c>
    </row>
    <row r="127" customFormat="false" ht="12.8" hidden="false" customHeight="false" outlineLevel="0" collapsed="false">
      <c r="A127" s="1" t="s">
        <v>359</v>
      </c>
      <c r="B127" s="1" t="s">
        <v>198</v>
      </c>
      <c r="C127" s="1" t="s">
        <v>362</v>
      </c>
      <c r="D127" s="1" t="s">
        <v>365</v>
      </c>
      <c r="E127" s="4" t="n">
        <v>1</v>
      </c>
      <c r="F127" s="3" t="n">
        <f aca="false">+I127*E127</f>
        <v>8.99</v>
      </c>
      <c r="G127" s="3" t="n">
        <f aca="false">+F127*1.3</f>
        <v>11.687</v>
      </c>
      <c r="H127" s="4"/>
      <c r="I127" s="11" t="n">
        <f aca="false">+J127/K127</f>
        <v>8.99</v>
      </c>
      <c r="J127" s="5" t="n">
        <v>8.99</v>
      </c>
      <c r="K127" s="10" t="n">
        <v>1</v>
      </c>
      <c r="L127" s="14" t="s">
        <v>366</v>
      </c>
      <c r="M127" s="1" t="s">
        <v>18</v>
      </c>
    </row>
    <row r="128" customFormat="false" ht="12.8" hidden="false" customHeight="false" outlineLevel="0" collapsed="false">
      <c r="A128" s="1" t="s">
        <v>359</v>
      </c>
      <c r="B128" s="1" t="s">
        <v>198</v>
      </c>
      <c r="C128" s="1" t="s">
        <v>362</v>
      </c>
      <c r="D128" s="19" t="s">
        <v>367</v>
      </c>
      <c r="E128" s="4" t="n">
        <v>1</v>
      </c>
      <c r="F128" s="22" t="n">
        <f aca="false">+I128*E128</f>
        <v>6.99</v>
      </c>
      <c r="G128" s="3" t="n">
        <f aca="false">+F128*1.3</f>
        <v>9.087</v>
      </c>
      <c r="H128" s="4"/>
      <c r="I128" s="11" t="n">
        <f aca="false">+J128/K128</f>
        <v>6.99</v>
      </c>
      <c r="J128" s="5" t="n">
        <v>6.99</v>
      </c>
      <c r="K128" s="10" t="n">
        <v>1</v>
      </c>
      <c r="L128" s="23" t="s">
        <v>368</v>
      </c>
      <c r="M128" s="1" t="s">
        <v>352</v>
      </c>
    </row>
    <row r="129" customFormat="false" ht="12.8" hidden="false" customHeight="false" outlineLevel="0" collapsed="false">
      <c r="A129" s="1" t="s">
        <v>359</v>
      </c>
      <c r="B129" s="1" t="s">
        <v>198</v>
      </c>
      <c r="C129" s="1" t="s">
        <v>362</v>
      </c>
      <c r="D129" s="1" t="s">
        <v>369</v>
      </c>
      <c r="E129" s="4" t="n">
        <v>1</v>
      </c>
      <c r="F129" s="3" t="n">
        <f aca="false">+I129*E129</f>
        <v>4.42</v>
      </c>
      <c r="G129" s="3" t="n">
        <f aca="false">+F129*1.3</f>
        <v>5.746</v>
      </c>
      <c r="H129" s="4"/>
      <c r="I129" s="11" t="n">
        <f aca="false">+J129/K129</f>
        <v>4.42</v>
      </c>
      <c r="J129" s="5" t="n">
        <v>4.42</v>
      </c>
      <c r="K129" s="10" t="n">
        <v>1</v>
      </c>
      <c r="L129" s="14" t="s">
        <v>370</v>
      </c>
      <c r="M129" s="1" t="s">
        <v>18</v>
      </c>
    </row>
    <row r="130" customFormat="false" ht="12.8" hidden="false" customHeight="false" outlineLevel="0" collapsed="false">
      <c r="A130" s="1" t="s">
        <v>371</v>
      </c>
      <c r="B130" s="1" t="s">
        <v>162</v>
      </c>
      <c r="C130" s="1" t="s">
        <v>372</v>
      </c>
      <c r="D130" s="1" t="s">
        <v>373</v>
      </c>
      <c r="E130" s="1" t="n">
        <v>1</v>
      </c>
      <c r="F130" s="3" t="n">
        <f aca="false">+I130*E130</f>
        <v>0.0158</v>
      </c>
      <c r="G130" s="3" t="n">
        <f aca="false">+F130*1.3</f>
        <v>0.02054</v>
      </c>
      <c r="H130" s="1" t="s">
        <v>374</v>
      </c>
      <c r="I130" s="18" t="n">
        <f aca="false">+J130/K130</f>
        <v>0.0158</v>
      </c>
      <c r="J130" s="5" t="n">
        <f aca="false">+0.43+1.15</f>
        <v>1.58</v>
      </c>
      <c r="K130" s="5" t="n">
        <v>100</v>
      </c>
      <c r="L130" s="14" t="s">
        <v>375</v>
      </c>
      <c r="M130" s="1" t="s">
        <v>18</v>
      </c>
    </row>
    <row r="131" customFormat="false" ht="12.8" hidden="false" customHeight="false" outlineLevel="0" collapsed="false">
      <c r="A131" s="1" t="s">
        <v>371</v>
      </c>
      <c r="B131" s="1" t="s">
        <v>376</v>
      </c>
      <c r="C131" s="1" t="s">
        <v>377</v>
      </c>
      <c r="D131" s="1" t="s">
        <v>378</v>
      </c>
      <c r="E131" s="1" t="n">
        <v>1</v>
      </c>
      <c r="F131" s="3" t="n">
        <f aca="false">+I131*E131</f>
        <v>0.0432</v>
      </c>
      <c r="G131" s="3" t="n">
        <f aca="false">+F131*1.3</f>
        <v>0.05616</v>
      </c>
      <c r="H131" s="1" t="s">
        <v>377</v>
      </c>
      <c r="I131" s="18" t="n">
        <f aca="false">+J131/K131</f>
        <v>0.0432</v>
      </c>
      <c r="J131" s="5" t="n">
        <f aca="false">+0.6+1.56</f>
        <v>2.16</v>
      </c>
      <c r="K131" s="5" t="n">
        <v>50</v>
      </c>
      <c r="L131" s="1" t="s">
        <v>379</v>
      </c>
      <c r="M131" s="1" t="s">
        <v>18</v>
      </c>
    </row>
    <row r="132" customFormat="false" ht="12.8" hidden="false" customHeight="false" outlineLevel="0" collapsed="false">
      <c r="A132" s="1" t="s">
        <v>371</v>
      </c>
      <c r="B132" s="1" t="s">
        <v>380</v>
      </c>
      <c r="C132" s="1" t="s">
        <v>381</v>
      </c>
      <c r="D132" s="1" t="s">
        <v>382</v>
      </c>
      <c r="E132" s="1" t="n">
        <v>1</v>
      </c>
      <c r="F132" s="3" t="n">
        <f aca="false">+I132*E132</f>
        <v>0.24</v>
      </c>
      <c r="G132" s="3" t="n">
        <f aca="false">+F132*1.3</f>
        <v>0.312</v>
      </c>
      <c r="H132" s="1" t="s">
        <v>383</v>
      </c>
      <c r="I132" s="18" t="n">
        <f aca="false">+J132/K132</f>
        <v>0.24</v>
      </c>
      <c r="J132" s="5" t="n">
        <f aca="false">+0.76+1.64</f>
        <v>2.4</v>
      </c>
      <c r="K132" s="5" t="n">
        <v>10</v>
      </c>
      <c r="L132" s="14" t="s">
        <v>384</v>
      </c>
      <c r="M132" s="1" t="s">
        <v>18</v>
      </c>
    </row>
    <row r="133" customFormat="false" ht="12.8" hidden="false" customHeight="false" outlineLevel="0" collapsed="false">
      <c r="A133" s="1" t="s">
        <v>371</v>
      </c>
      <c r="B133" s="1" t="s">
        <v>380</v>
      </c>
      <c r="C133" s="1" t="s">
        <v>385</v>
      </c>
      <c r="D133" s="1" t="s">
        <v>386</v>
      </c>
      <c r="E133" s="1" t="n">
        <v>2</v>
      </c>
      <c r="F133" s="3" t="n">
        <f aca="false">+I133*E133</f>
        <v>0.48</v>
      </c>
      <c r="G133" s="3" t="n">
        <f aca="false">+F133*1.3</f>
        <v>0.624</v>
      </c>
      <c r="H133" s="1" t="s">
        <v>383</v>
      </c>
      <c r="I133" s="18" t="n">
        <f aca="false">+J133/K133</f>
        <v>0.24</v>
      </c>
      <c r="J133" s="5" t="n">
        <f aca="false">+0.76+1.64</f>
        <v>2.4</v>
      </c>
      <c r="K133" s="5" t="n">
        <v>10</v>
      </c>
      <c r="L133" s="14" t="s">
        <v>384</v>
      </c>
      <c r="M133" s="1" t="s">
        <v>18</v>
      </c>
    </row>
    <row r="134" customFormat="false" ht="12.8" hidden="false" customHeight="false" outlineLevel="0" collapsed="false">
      <c r="A134" s="1" t="s">
        <v>371</v>
      </c>
      <c r="B134" s="1" t="s">
        <v>380</v>
      </c>
      <c r="C134" s="1" t="s">
        <v>387</v>
      </c>
      <c r="D134" s="1" t="s">
        <v>388</v>
      </c>
      <c r="E134" s="1" t="n">
        <v>1</v>
      </c>
      <c r="F134" s="3" t="n">
        <f aca="false">+I134*E134</f>
        <v>0.266</v>
      </c>
      <c r="G134" s="3" t="n">
        <f aca="false">+F134*1.3</f>
        <v>0.3458</v>
      </c>
      <c r="H134" s="1" t="s">
        <v>383</v>
      </c>
      <c r="I134" s="18" t="n">
        <f aca="false">+J134/K134</f>
        <v>0.266</v>
      </c>
      <c r="J134" s="5" t="n">
        <f aca="false">+1.02+1.64</f>
        <v>2.66</v>
      </c>
      <c r="K134" s="5" t="n">
        <v>10</v>
      </c>
      <c r="L134" s="14" t="s">
        <v>384</v>
      </c>
      <c r="M134" s="1" t="s">
        <v>18</v>
      </c>
    </row>
    <row r="135" customFormat="false" ht="12.8" hidden="false" customHeight="false" outlineLevel="0" collapsed="false">
      <c r="A135" s="1" t="s">
        <v>371</v>
      </c>
      <c r="B135" s="1" t="s">
        <v>380</v>
      </c>
      <c r="C135" s="1" t="s">
        <v>389</v>
      </c>
      <c r="D135" s="1" t="s">
        <v>390</v>
      </c>
      <c r="E135" s="1" t="n">
        <v>2</v>
      </c>
      <c r="F135" s="3" t="n">
        <f aca="false">+I135*E135</f>
        <v>0.48</v>
      </c>
      <c r="G135" s="3" t="n">
        <f aca="false">+F135*1.3</f>
        <v>0.624</v>
      </c>
      <c r="H135" s="1" t="s">
        <v>383</v>
      </c>
      <c r="I135" s="18" t="n">
        <f aca="false">+J135/K135</f>
        <v>0.24</v>
      </c>
      <c r="J135" s="5" t="n">
        <f aca="false">+0.76+1.64</f>
        <v>2.4</v>
      </c>
      <c r="K135" s="5" t="n">
        <v>10</v>
      </c>
      <c r="L135" s="14" t="s">
        <v>384</v>
      </c>
      <c r="M135" s="1" t="s">
        <v>18</v>
      </c>
    </row>
    <row r="136" customFormat="false" ht="12.8" hidden="false" customHeight="false" outlineLevel="0" collapsed="false">
      <c r="A136" s="1" t="s">
        <v>371</v>
      </c>
      <c r="B136" s="1" t="s">
        <v>119</v>
      </c>
      <c r="C136" s="1" t="s">
        <v>138</v>
      </c>
      <c r="D136" s="1" t="s">
        <v>139</v>
      </c>
      <c r="E136" s="1" t="n">
        <v>1</v>
      </c>
      <c r="F136" s="3" t="n">
        <f aca="false">+I136*E136</f>
        <v>0.227</v>
      </c>
      <c r="G136" s="3" t="n">
        <f aca="false">+F136*1.3</f>
        <v>0.2951</v>
      </c>
      <c r="H136" s="1" t="s">
        <v>140</v>
      </c>
      <c r="I136" s="18" t="n">
        <f aca="false">+J136/K136</f>
        <v>0.227</v>
      </c>
      <c r="J136" s="5" t="n">
        <f aca="false">+0.79+1.48</f>
        <v>2.27</v>
      </c>
      <c r="K136" s="5" t="n">
        <v>10</v>
      </c>
      <c r="L136" s="14" t="s">
        <v>141</v>
      </c>
      <c r="M136" s="1" t="s">
        <v>18</v>
      </c>
    </row>
    <row r="137" customFormat="false" ht="12.8" hidden="false" customHeight="false" outlineLevel="0" collapsed="false">
      <c r="A137" s="1" t="s">
        <v>371</v>
      </c>
      <c r="B137" s="1" t="s">
        <v>119</v>
      </c>
      <c r="C137" s="1" t="s">
        <v>120</v>
      </c>
      <c r="D137" s="1" t="s">
        <v>391</v>
      </c>
      <c r="E137" s="1" t="n">
        <v>1</v>
      </c>
      <c r="F137" s="3" t="n">
        <f aca="false">+I137*E137</f>
        <v>0.2275</v>
      </c>
      <c r="G137" s="3" t="n">
        <f aca="false">+F137*1.3</f>
        <v>0.29575</v>
      </c>
      <c r="H137" s="1" t="s">
        <v>122</v>
      </c>
      <c r="I137" s="18" t="n">
        <f aca="false">+J137/K137</f>
        <v>0.2275</v>
      </c>
      <c r="J137" s="5" t="n">
        <f aca="false">+3.07+1.48</f>
        <v>4.55</v>
      </c>
      <c r="K137" s="5" t="n">
        <v>20</v>
      </c>
      <c r="L137" s="14" t="s">
        <v>123</v>
      </c>
      <c r="M137" s="1" t="s">
        <v>18</v>
      </c>
    </row>
    <row r="138" customFormat="false" ht="12.8" hidden="false" customHeight="false" outlineLevel="0" collapsed="false">
      <c r="A138" s="1" t="s">
        <v>371</v>
      </c>
      <c r="B138" s="1" t="s">
        <v>119</v>
      </c>
      <c r="C138" s="1" t="s">
        <v>392</v>
      </c>
      <c r="D138" s="1" t="s">
        <v>393</v>
      </c>
      <c r="E138" s="1" t="n">
        <v>2</v>
      </c>
      <c r="F138" s="3" t="n">
        <f aca="false">+I138*E138</f>
        <v>0.21</v>
      </c>
      <c r="G138" s="3" t="n">
        <f aca="false">+F138*1.3</f>
        <v>0.273</v>
      </c>
      <c r="H138" s="1" t="s">
        <v>394</v>
      </c>
      <c r="I138" s="18" t="n">
        <f aca="false">+J138/K138</f>
        <v>0.105</v>
      </c>
      <c r="J138" s="5" t="n">
        <v>2.1</v>
      </c>
      <c r="K138" s="5" t="n">
        <v>20</v>
      </c>
      <c r="L138" s="14" t="s">
        <v>395</v>
      </c>
      <c r="M138" s="1" t="s">
        <v>18</v>
      </c>
    </row>
    <row r="139" customFormat="false" ht="12.8" hidden="false" customHeight="false" outlineLevel="0" collapsed="false">
      <c r="A139" s="1" t="s">
        <v>371</v>
      </c>
      <c r="B139" s="1" t="s">
        <v>119</v>
      </c>
      <c r="C139" s="1" t="s">
        <v>147</v>
      </c>
      <c r="D139" s="1" t="s">
        <v>396</v>
      </c>
      <c r="E139" s="1" t="n">
        <v>1</v>
      </c>
      <c r="F139" s="3" t="n">
        <f aca="false">+I139*E139</f>
        <v>0.031</v>
      </c>
      <c r="G139" s="3" t="n">
        <f aca="false">+F139*1.3</f>
        <v>0.0403</v>
      </c>
      <c r="H139" s="1" t="s">
        <v>397</v>
      </c>
      <c r="I139" s="18" t="n">
        <f aca="false">+J139/K139</f>
        <v>0.031</v>
      </c>
      <c r="J139" s="5" t="n">
        <f aca="false">+1.12+0.43</f>
        <v>1.55</v>
      </c>
      <c r="K139" s="5" t="n">
        <v>50</v>
      </c>
      <c r="L139" s="14" t="s">
        <v>398</v>
      </c>
      <c r="M139" s="1" t="s">
        <v>18</v>
      </c>
    </row>
    <row r="140" customFormat="false" ht="12.8" hidden="false" customHeight="false" outlineLevel="0" collapsed="false">
      <c r="A140" s="1" t="s">
        <v>371</v>
      </c>
      <c r="B140" s="1" t="s">
        <v>119</v>
      </c>
      <c r="C140" s="1" t="s">
        <v>399</v>
      </c>
      <c r="D140" s="1" t="s">
        <v>400</v>
      </c>
      <c r="E140" s="1" t="n">
        <v>1</v>
      </c>
      <c r="F140" s="3" t="n">
        <f aca="false">+I140*E140</f>
        <v>0.1415</v>
      </c>
      <c r="G140" s="3" t="n">
        <f aca="false">+F140*1.3</f>
        <v>0.18395</v>
      </c>
      <c r="H140" s="1" t="s">
        <v>401</v>
      </c>
      <c r="I140" s="18" t="n">
        <f aca="false">+J140/K140</f>
        <v>0.1415</v>
      </c>
      <c r="J140" s="5" t="n">
        <v>2.83</v>
      </c>
      <c r="K140" s="5" t="n">
        <v>20</v>
      </c>
      <c r="L140" s="14" t="s">
        <v>395</v>
      </c>
      <c r="M140" s="1" t="s">
        <v>18</v>
      </c>
    </row>
    <row r="141" customFormat="false" ht="12.8" hidden="false" customHeight="false" outlineLevel="0" collapsed="false">
      <c r="A141" s="1" t="s">
        <v>371</v>
      </c>
      <c r="B141" s="1" t="s">
        <v>119</v>
      </c>
      <c r="C141" s="1" t="s">
        <v>402</v>
      </c>
      <c r="D141" s="1" t="s">
        <v>403</v>
      </c>
      <c r="E141" s="1" t="n">
        <v>1</v>
      </c>
      <c r="F141" s="3" t="n">
        <f aca="false">+I141*E141</f>
        <v>0.1002</v>
      </c>
      <c r="G141" s="3" t="n">
        <f aca="false">+F141*1.3</f>
        <v>0.13026</v>
      </c>
      <c r="H141" s="1" t="s">
        <v>404</v>
      </c>
      <c r="I141" s="18" t="n">
        <f aca="false">+J141/K141</f>
        <v>0.1002</v>
      </c>
      <c r="J141" s="5" t="n">
        <f aca="false">+2.29+1.05</f>
        <v>3.34</v>
      </c>
      <c r="K141" s="5" t="n">
        <f aca="false">+40/6*5</f>
        <v>33.3333333333333</v>
      </c>
      <c r="L141" s="14" t="s">
        <v>405</v>
      </c>
      <c r="M141" s="1" t="s">
        <v>18</v>
      </c>
    </row>
    <row r="142" customFormat="false" ht="12.8" hidden="false" customHeight="false" outlineLevel="0" collapsed="false">
      <c r="A142" s="1" t="s">
        <v>371</v>
      </c>
      <c r="B142" s="1" t="s">
        <v>198</v>
      </c>
      <c r="C142" s="1" t="s">
        <v>406</v>
      </c>
      <c r="D142" s="1" t="s">
        <v>407</v>
      </c>
      <c r="E142" s="1" t="n">
        <v>1</v>
      </c>
      <c r="F142" s="3" t="n">
        <f aca="false">+I142*E142</f>
        <v>0.362</v>
      </c>
      <c r="G142" s="3" t="n">
        <f aca="false">+F142*1.3</f>
        <v>0.4706</v>
      </c>
      <c r="H142" s="1" t="s">
        <v>408</v>
      </c>
      <c r="I142" s="18" t="n">
        <f aca="false">+J142/K142</f>
        <v>0.362</v>
      </c>
      <c r="J142" s="5" t="n">
        <f aca="false">+2.86+0.76</f>
        <v>3.62</v>
      </c>
      <c r="K142" s="5" t="n">
        <v>10</v>
      </c>
      <c r="L142" s="14" t="s">
        <v>409</v>
      </c>
      <c r="M142" s="1" t="s">
        <v>18</v>
      </c>
    </row>
    <row r="143" customFormat="false" ht="12.8" hidden="false" customHeight="false" outlineLevel="0" collapsed="false">
      <c r="A143" s="1" t="s">
        <v>371</v>
      </c>
      <c r="B143" s="1" t="s">
        <v>202</v>
      </c>
      <c r="C143" s="1" t="s">
        <v>202</v>
      </c>
      <c r="D143" s="1" t="s">
        <v>410</v>
      </c>
      <c r="E143" s="1" t="n">
        <v>1</v>
      </c>
      <c r="F143" s="3" t="n">
        <f aca="false">+I143*E143</f>
        <v>1.92</v>
      </c>
      <c r="G143" s="3" t="n">
        <f aca="false">+F143*1.3</f>
        <v>2.496</v>
      </c>
      <c r="H143" s="1" t="s">
        <v>408</v>
      </c>
      <c r="I143" s="18" t="n">
        <f aca="false">+J143/K143</f>
        <v>1.92</v>
      </c>
      <c r="J143" s="5" t="n">
        <v>19.2</v>
      </c>
      <c r="K143" s="5" t="n">
        <v>10</v>
      </c>
      <c r="L143" s="14" t="s">
        <v>411</v>
      </c>
      <c r="M143" s="1" t="s">
        <v>206</v>
      </c>
    </row>
    <row r="144" customFormat="false" ht="12.8" hidden="false" customHeight="false" outlineLevel="0" collapsed="false">
      <c r="A144" s="1" t="s">
        <v>371</v>
      </c>
      <c r="B144" s="1" t="s">
        <v>264</v>
      </c>
      <c r="C144" s="1" t="s">
        <v>265</v>
      </c>
      <c r="D144" s="1" t="s">
        <v>412</v>
      </c>
      <c r="E144" s="1" t="n">
        <v>1</v>
      </c>
      <c r="F144" s="3" t="n">
        <f aca="false">+I144*E144</f>
        <v>0.0107</v>
      </c>
      <c r="G144" s="3" t="n">
        <f aca="false">+F144*1.3</f>
        <v>0.01391</v>
      </c>
      <c r="H144" s="1" t="s">
        <v>267</v>
      </c>
      <c r="I144" s="18" t="n">
        <f aca="false">+J144/K144</f>
        <v>0.0107</v>
      </c>
      <c r="J144" s="5" t="n">
        <f aca="false">+0.5+0.57</f>
        <v>1.07</v>
      </c>
      <c r="K144" s="5" t="n">
        <v>100</v>
      </c>
      <c r="L144" s="14" t="s">
        <v>413</v>
      </c>
      <c r="M144" s="1" t="s">
        <v>18</v>
      </c>
    </row>
    <row r="145" customFormat="false" ht="12.8" hidden="false" customHeight="false" outlineLevel="0" collapsed="false">
      <c r="A145" s="1" t="s">
        <v>371</v>
      </c>
      <c r="B145" s="1" t="s">
        <v>198</v>
      </c>
      <c r="C145" s="1" t="s">
        <v>414</v>
      </c>
      <c r="D145" s="1" t="s">
        <v>415</v>
      </c>
      <c r="E145" s="1" t="n">
        <v>1</v>
      </c>
      <c r="F145" s="3" t="n">
        <f aca="false">+I145*E145</f>
        <v>0.1645</v>
      </c>
      <c r="G145" s="3" t="n">
        <f aca="false">+F145*1.3</f>
        <v>0.21385</v>
      </c>
      <c r="H145" s="1" t="s">
        <v>416</v>
      </c>
      <c r="I145" s="18" t="n">
        <f aca="false">+J145/K145</f>
        <v>0.1645</v>
      </c>
      <c r="J145" s="5" t="n">
        <f aca="false">+1.74+1.55</f>
        <v>3.29</v>
      </c>
      <c r="K145" s="5" t="n">
        <v>20</v>
      </c>
      <c r="L145" s="14" t="s">
        <v>417</v>
      </c>
      <c r="M145" s="1" t="s">
        <v>18</v>
      </c>
    </row>
    <row r="146" customFormat="false" ht="12.8" hidden="false" customHeight="false" outlineLevel="0" collapsed="false">
      <c r="A146" s="1" t="s">
        <v>418</v>
      </c>
      <c r="C146" s="1" t="s">
        <v>202</v>
      </c>
      <c r="D146" s="1" t="s">
        <v>419</v>
      </c>
      <c r="E146" s="1" t="n">
        <v>1</v>
      </c>
      <c r="F146" s="3" t="n">
        <f aca="false">+I146*E146</f>
        <v>1.54</v>
      </c>
      <c r="G146" s="3" t="n">
        <f aca="false">+F146*1.3</f>
        <v>2.002</v>
      </c>
      <c r="H146" s="1"/>
      <c r="I146" s="18" t="n">
        <f aca="false">+J146/K146</f>
        <v>1.54</v>
      </c>
      <c r="J146" s="5" t="n">
        <v>15.4</v>
      </c>
      <c r="K146" s="5" t="n">
        <v>10</v>
      </c>
      <c r="L146" s="14" t="s">
        <v>205</v>
      </c>
      <c r="M146" s="1" t="s">
        <v>206</v>
      </c>
    </row>
    <row r="147" customFormat="false" ht="12.8" hidden="false" customHeight="false" outlineLevel="0" collapsed="false">
      <c r="A147" s="1" t="s">
        <v>418</v>
      </c>
      <c r="C147" s="1" t="s">
        <v>420</v>
      </c>
      <c r="D147" s="1" t="s">
        <v>421</v>
      </c>
      <c r="E147" s="2" t="n">
        <v>1</v>
      </c>
      <c r="F147" s="3" t="n">
        <f aca="false">+I147*E147</f>
        <v>0.1935</v>
      </c>
      <c r="G147" s="3" t="n">
        <f aca="false">+F147*1.3</f>
        <v>0.25155</v>
      </c>
      <c r="H147" s="1"/>
      <c r="I147" s="18" t="n">
        <f aca="false">+J147/K147</f>
        <v>0.1935</v>
      </c>
      <c r="J147" s="5" t="n">
        <f aca="false">+2.44+1.43</f>
        <v>3.87</v>
      </c>
      <c r="K147" s="5" t="n">
        <v>20</v>
      </c>
      <c r="L147" s="14" t="s">
        <v>395</v>
      </c>
      <c r="M147" s="1" t="s">
        <v>18</v>
      </c>
    </row>
  </sheetData>
  <autoFilter ref="A1:M147"/>
  <hyperlinks>
    <hyperlink ref="L2" r:id="rId1" display="https://es.aliexpress.com/item/32700746987.html?spm=a2g0o.productlist.0.0.23c270fc3pnQ1L&amp;algo_pvid=0050cdcf-12d5-4fd1-bbd3-7b51ed039c9b&amp;algo_expid=0050cdcf-12d5-4fd1-bbd3-7b51ed039c9b-9&amp;btsid=0b0a050116043722801821411edeea&amp;ws_ab_test=searchweb0_0,searchweb201602_,searchweb201603_"/>
    <hyperlink ref="L3" r:id="rId2" display="https://es.aliexpress.com/item/32700746987.html?spm=a2g0o.productlist.0.0.23c270fc3pnQ1L&amp;algo_pvid=0050cdcf-12d5-4fd1-bbd3-7b51ed039c9b&amp;algo_expid=0050cdcf-12d5-4fd1-bbd3-7b51ed039c9b-9&amp;btsid=0b0a050116043722801821411edeea&amp;ws_ab_test=searchweb0_0,searchweb201602_,searchweb201603_"/>
    <hyperlink ref="L4" r:id="rId3" display="https://es.aliexpress.com/item/32838910535.html?spm=a2g0o.productlist.0.0.76332cbdKZwiq8&amp;algo_pvid=c3a45284-2e9f-40de-97f2-b2e67ad2d2ce&amp;algo_expid=c3a45284-2e9f-40de-97f2-b2e67ad2d2ce-0&amp;btsid=0b0a0ae216126564247718702e5f3b&amp;ws_ab_test=searchweb0_0,searchweb201602_,searchweb201603_"/>
    <hyperlink ref="L5" r:id="rId4" display="https://es.aliexpress.com/item/32838910535.html?spm=a2g0o.productlist.0.0.76332cbdKZwiq8&amp;algo_pvid=c3a45284-2e9f-40de-97f2-b2e67ad2d2ce&amp;algo_expid=c3a45284-2e9f-40de-97f2-b2e67ad2d2ce-0&amp;btsid=0b0a0ae216126564247718702e5f3b&amp;ws_ab_test=searchweb0_0,searchweb201602_,searchweb201603_"/>
    <hyperlink ref="L6" r:id="rId5" display="https://es.aliexpress.com/item/32949445306.html?spm=a2g0o.productlist.0.0.12884e10wsmiJb&amp;algo_pvid=4d24fc2c-cc26-42da-b15a-439e07fbc2e8&amp;algo_expid=4d24fc2c-cc26-42da-b15a-439e07fbc2e8-3&amp;btsid=0b0a050b15832795788355240e6c4b&amp;ws_ab_test=searchweb0_0,searchweb201602_,searchweb201603_"/>
    <hyperlink ref="L7" r:id="rId6" display="https://www.utsource.net/itm/p/538998.html"/>
    <hyperlink ref="L8" r:id="rId7" display="https://www.utsource.net/itm/p/11653776.html"/>
    <hyperlink ref="L9" r:id="rId8" display="https://www.futurlec.com/SFMicrochip/MCP6281pr.shtml"/>
    <hyperlink ref="L10" r:id="rId9" display="https://es.aliexpress.com/item/32969192999.html?spm=a2g0o.productlist.0.0.43b6a765jg4RK2&amp;algo_pvid=523850fc-65dc-49b8-9ff5-e04db4ee003e&amp;algo_expid=523850fc-65dc-49b8-9ff5-e04db4ee003e-0&amp;btsid=0b0a3f8115833761729195482e8acb&amp;ws_ab_test=searchweb0_0,searchweb201602_,searchweb201603_"/>
    <hyperlink ref="L11" r:id="rId10" display="https://www.utsource.net/itm/p/443542.html"/>
    <hyperlink ref="L12" r:id="rId11" display="https://www.utsource.net/itm/p/11224210.html"/>
    <hyperlink ref="L13" r:id="rId12" display="https://www.utsource.net/itm/p/1872435.html"/>
    <hyperlink ref="L14" r:id="rId13" display="https://www.utsource.net/itm/p/11544046.html"/>
    <hyperlink ref="L15" r:id="rId14" display="https://www.utsource.net/itm/p/302728.html"/>
    <hyperlink ref="L16" r:id="rId15" display="https://www.utsource.net/itm/p/6711178.html"/>
    <hyperlink ref="L17" r:id="rId16" display="https://www.utsource.net/itm/p/1893251.html"/>
    <hyperlink ref="L18" r:id="rId17" display="https://www.utsource.net/itm/p/1806466.html"/>
    <hyperlink ref="L19" r:id="rId18" display="https://www.utsource.net/itm/p/1724057.html"/>
    <hyperlink ref="L20" r:id="rId19" display="https://es.aliexpress.com/item/1005001715033995.html?gatewayAdapt=glo2esp&amp;spm=a2g0o.cart.0.0.669a3c002XTihQ&amp;mp=1"/>
    <hyperlink ref="L21" r:id="rId20" display="https://es.aliexpress.com/item/1005002047657907.html?gatewayAdapt=glo2esp&amp;spm=a2g0o.order_list.0.0.21ef194dS3GPxO"/>
    <hyperlink ref="L22" r:id="rId21" display="https://es.aliexpress.com/item/1005002047657907.html?gatewayAdapt=glo2esp&amp;spm=a2g0o.order_list.0.0.21ef194dS3GPxO"/>
    <hyperlink ref="L23" r:id="rId22" display="https://es.aliexpress.com/item/1005002047657907.html?gatewayAdapt=glo2esp&amp;spm=a2g0o.order_list.0.0.21ef194dS3GPxO"/>
    <hyperlink ref="L24" r:id="rId23" display="https://es.aliexpress.com/item/1005002047657907.html?gatewayAdapt=glo2esp&amp;spm=a2g0o.order_list.0.0.21ef194dS3GPxO"/>
    <hyperlink ref="L25" r:id="rId24" display="https://es.aliexpress.com/item/4000395699194.html?spm=a2g0o.cart.0.0.536f3c00ER5ucW&amp;mp=1"/>
    <hyperlink ref="L26" r:id="rId25" display="https://es.aliexpress.com/item/4000395699194.html?spm=a2g0o.cart.0.0.536f3c00ER5ucW&amp;mp=1"/>
    <hyperlink ref="L27" r:id="rId26" display="https://es.aliexpress.com/item/1005002548897890.html?gatewayAdapt=glo2esp&amp;spm=a2g0o.cart.0.0.68693c00osDzKS&amp;mp=1"/>
    <hyperlink ref="L28" r:id="rId27" display="https://es.aliexpress.com/item/4000395699194.html?spm=a2g0o.cart.0.0.536f3c00ER5ucW&amp;mp=1"/>
    <hyperlink ref="L29" r:id="rId28" display="https://es.aliexpress.com/item/32971478818.html?spm=a2g0o.productlist.0.0.7ec05137DZiMT7&amp;algo_pvid=3b24a91e-a2e1-4e66-8c6e-86a1dea67b4a&amp;algo_exp_id=3b24a91e-a2e1-4e66-8c6e-86a1dea67b4a-20&amp;pdp_ext_f=%7B%22sku_id%22%3A%2266601007988%22%7D&amp;pdp_pi=-1%3B0.64%3B-1%3B-1%40salePrice%3BEUR%3Bsearch-mainSearch"/>
    <hyperlink ref="L30" r:id="rId29" display="https://es.aliexpress.com/item/32971478818.html?spm=a2g0o.productlist.0.0.7ec05137DZiMT7&amp;algo_pvid=3b24a91e-a2e1-4e66-8c6e-86a1dea67b4a&amp;algo_exp_id=3b24a91e-a2e1-4e66-8c6e-86a1dea67b4a-20&amp;pdp_ext_f=%7B%22sku_id%22%3A%2266601007988%22%7D&amp;pdp_pi=-1%3B0.64%3B-1%3B-1%40salePrice%3BEUR%3Bsearch-mainSearch"/>
    <hyperlink ref="L31" r:id="rId30" display="https://es.aliexpress.com/item/4000395699194.html?spm=a2g0o.cart.0.0.536f3c00ER5ucW&amp;mp=1"/>
    <hyperlink ref="L32" r:id="rId31" display="https://es.aliexpress.com/item/4000395699194.html?spm=a2g0o.cart.0.0.536f3c00ER5ucW&amp;mp=1"/>
    <hyperlink ref="L33" r:id="rId32" display="https://es.aliexpress.com/item/4000395699194.html?spm=a2g0o.cart.0.0.536f3c00ER5ucW&amp;mp=1"/>
    <hyperlink ref="L34" r:id="rId33" display="https://es.aliexpress.com/item/32866347974.html?gatewayAdapt=glo2esp&amp;spm=a2g0o.order_list.0.0.21ef194dTX0FPJ"/>
    <hyperlink ref="L35" r:id="rId34" display="https://es.aliexpress.com/item/32887483199.html?spm=a2g0o.productlist.0.0.59372f85VWoeAV&amp;s=p&amp;ad_pvid=202006070501502866994471733480002326835_2&amp;algo_pvid=41d94bf0-d301-4432-a2b7-66a525d3002c&amp;algo_expid=41d94bf0-d301-4432-a2b7-66a525d3002c-1&amp;btsid=0ab6d6951"/>
    <hyperlink ref="L36" r:id="rId35" display="https://es.aliexpress.com/item/32853612469.html?spm=a2g0o.productlist.0.0.3dbbcbe3Vbwtm9&amp;algo_pvid=ea19c974-e434-4cac-b9be-dfc5a240b8cb&amp;algo_exp_id=ea19c974-e434-4cac-b9be-dfc5a240b8cb-4&amp;pdp_ext_f=%7B%22sku_id%22%3A%2265226519322%22%7D&amp;pdp_pi=-1%3B1.45%3B-1%3B-1%40salePrice%3BEUR%3Bsearch-mainSearch"/>
    <hyperlink ref="L37" r:id="rId36" display="https://es.aliexpress.com/item/33055386913.html?spm=a2g0s.9042311.0.0.274263c0FNtmYz"/>
    <hyperlink ref="L38" r:id="rId37" display="https://es.aliexpress.com/item/32854215610.html?spm=a2g0s.9042311.0.0.274263c0HoVxAp"/>
    <hyperlink ref="L39" r:id="rId38" display="https://es.aliexpress.com/item/4000857385112.html?spm=a2g0o.productlist.0.0.669d17cbUEmx2F&amp;algo_pvid=33949dbe-6dea-4d33-8847-5db6fcdce716&amp;algo_exp_id=33949dbe-6dea-4d33-8847-5db6fcdce716-6&amp;pdp_ext_f=%7B%22sku_id%22%3A%2210000009672110485%22%7D&amp;pdp_pi=-1%3B0.58%3B-1%3B-1%40salePrice%3BEUR%3Bsearch-mainSearch"/>
    <hyperlink ref="L40" r:id="rId39" display="https://es.aliexpress.com/item/4000857385112.html?spm=a2g0o.productlist.0.0.669d17cbUEmx2F&amp;algo_pvid=33949dbe-6dea-4d33-8847-5db6fcdce716&amp;algo_exp_id=33949dbe-6dea-4d33-8847-5db6fcdce716-6&amp;pdp_ext_f=%7B%22sku_id%22%3A%2210000009672110485%22%7D&amp;pdp_pi=-1%3B0.58%3B-1%3B-1%40salePrice%3BEUR%3Bsearch-mainSearch"/>
    <hyperlink ref="L41" r:id="rId40" display="https://es.aliexpress.com/item/33047762896.html?spm=a2g0o.cart.0.0.75f13c003a26aT&amp;mp=1&amp;gatewayAdapt=glo2esp"/>
    <hyperlink ref="L42" r:id="rId41" display="https://es.aliexpress.com/item/33005175186.html?spm=a2g0s.9042311.0.0.274263c0yTxl9o"/>
    <hyperlink ref="L43" r:id="rId42" display="https://es.aliexpress.com/item/32872668581.html?gatewayAdapt=glo2esp&amp;spm=a2g0o.order_list.0.0.21ef194dpMR9tE"/>
    <hyperlink ref="L44" r:id="rId43" display="https://es.aliexpress.com/item/32872668581.html?gatewayAdapt=glo2esp&amp;spm=a2g0o.order_list.0.0.21ef194dpMR9tE"/>
    <hyperlink ref="L45" r:id="rId44" display="https://es.aliexpress.com/item/4001127618621.html?gatewayAdapt=glo2esp&amp;spm=a2g0o.cart.0.0.7b903c00RLpJpf&amp;mp=1"/>
    <hyperlink ref="L46" r:id="rId45" display="https://es.aliexpress.com/item/1005001519612861.html?gatewayAdapt=glo2esp&amp;spm=a2g0o.order_list.0.0.21ef194dpMR9tE"/>
    <hyperlink ref="L47" r:id="rId46" display="https://es.aliexpress.com/item/1005001868358006.html?gatewayAdapt=glo2esp&amp;spm=a2g0o.order_list.0.0.21ef194dpMR9tE"/>
    <hyperlink ref="L48" r:id="rId47" display="https://es.aliexpress.com/item/33029711948.html?gatewayAdapt=glo2esp&amp;spm=a2g0o.order_list.0.0.21ef194d7Wavrg"/>
    <hyperlink ref="L49" r:id="rId48" display="https://es.aliexpress.com/item/33029458127.html?gatewayAdapt=glo2esp&amp;spm=a2g0o.order_list.0.0.21ef194d7Wavrg"/>
    <hyperlink ref="L50" r:id="rId49" display="https://es.aliexpress.com/item/32958352035.html?gatewayAdapt=glo2esp&amp;spm=a2g0o.cart.0.0.5ab33c00KcRw3m&amp;mp=1"/>
    <hyperlink ref="L51" r:id="rId50" display="https://es.aliexpress.com/item/1005003823155229.html?spm=a2g0o.order_list.order_list_main.71.21ef194dFYp7Md&amp;gatewayAdapt=glo2esp"/>
    <hyperlink ref="L52" r:id="rId51" display="https://es.aliexpress.com/item/4000041972450.html?spm=a2g0s.9042311.0.0.274263c0cxnfBs"/>
    <hyperlink ref="L53" r:id="rId52" display="https://es.aliexpress.com/item/4000041972450.html?spm=a2g0s.9042311.0.0.274263c0cxnfBs"/>
    <hyperlink ref="L54" r:id="rId53" display="https://es.aliexpress.com/item/1005001513148147.html?spm=a2g0o.productlist.0.0.7c151b607Nxlg0&amp;algo_pvid=727cbf4f-c302-407c-a946-709ef031c3f9&amp;algo_exp_id=727cbf4f-c302-407c-a946-709ef031c3f9-0&amp;pdp_ext_f=%7B%22sku_id%22%3A%2212000016417124501%22%7D&amp;pdp_pi=-1%3B0.84%3B-1%3B-1%40salePrice%3BEUR%3Bsearch-mainSearch"/>
    <hyperlink ref="L55" r:id="rId54" display="https://es.aliexpress.com/item/4000857385112.html?spm=a2g0o.productlist.0.0.669d17cbUEmx2F&amp;algo_pvid=33949dbe-6dea-4d33-8847-5db6fcdce716&amp;algo_exp_id=33949dbe-6dea-4d33-8847-5db6fcdce716-6&amp;pdp_ext_f=%7B%22sku_id%22%3A%2210000009672110485%22%7D&amp;pdp_pi=-1%252"/>
    <hyperlink ref="L56" r:id="rId55" display="https://es.aliexpress.com/item/4000857385112.html?spm=a2g0o.productlist.0.0.669d17cbUEmx2F&amp;algo_pvid=33949dbe-6dea-4d33-8847-5db6fcdce716&amp;algo_exp_id=33949dbe-6dea-4d33-8847-5db6fcdce716-6&amp;pdp_ext_f=%7B%22sku_id%22%3A%2210000009672110485%22%7D&amp;pdp_pi=-1%252"/>
    <hyperlink ref="L57" r:id="rId56" display="https://es.aliexpress.com/item/4000857385112.html?spm=a2g0o.productlist.0.0.669d17cbUEmx2F&amp;algo_pvid=33949dbe-6dea-4d33-8847-5db6fcdce716&amp;algo_exp_id=33949dbe-6dea-4d33-8847-5db6fcdce716-6&amp;pdp_ext_f=%7B%22sku_id%22%3A%2210000009672110485%22%7D&amp;pdp_pi=-1%252"/>
    <hyperlink ref="L58" r:id="rId57" display="https://es.aliexpress.com/item/1198764825.html?spm=a2g0o.cart.0.0.29e53c00L2QtBx&amp;mp=1"/>
    <hyperlink ref="L59" r:id="rId58" display="https://es.aliexpress.com/item/32950588567.html?spm=a2g0o.productlist.0.0.57d17acaySF0Ng&amp;algo_pvid=73e12017-6c27-4fe9-ace3-097a6f75a18c&amp;algo_expid=73e12017-6c27-4fe9-ace3-097a6f75a18c-1&amp;btsid=0b0a182b15835769975947802ec609&amp;ws_ab_test=searchweb0_0,searchwe"/>
    <hyperlink ref="L60" r:id="rId59" display="https://es.aliexpress.com/item/32846225923.html?spm=a2g0s.9042311.0.0.274263c0K6y6dV"/>
    <hyperlink ref="L61" r:id="rId60" display="https://es.aliexpress.com/item/1005001821893225.html?spm=a2g0o.productlist.main.27.3e9c7685F8jJKZ&amp;algo_pvid=e4db7887-e6e6-46e5-8c90-2a586623277b&amp;algo_exp_id=e4db7887-e6e6-46e5-8c90-2a586623277b-13&amp;pdp_npi=3%40dis%21EUR%212.31%212.19%21%21%21%21%21%402100b0d116878571196074450d0742%2112000017744883976%21sea%21ES%21821085921&amp;curPageLogUid=mHPlacBLZVMc"/>
    <hyperlink ref="L62" r:id="rId61" display="https://jlcpcb.com/"/>
    <hyperlink ref="L63" r:id="rId62" display="https://www.utsource.net/itm/p/107369.html"/>
    <hyperlink ref="L64" r:id="rId63" display="https://www.utsource.net/itm/p/11223752.html"/>
    <hyperlink ref="L65" r:id="rId64" display="https://es.aliexpress.com/item/1005003087978058.html?spm=a2g0o.cart.0.0.7ffd7a9df56xQb&amp;mp=1&amp;gatewayAdapt=glo2esp"/>
    <hyperlink ref="L66" r:id="rId65" display="https://www.utsource.net/itm/p/11226687.html"/>
    <hyperlink ref="L67" r:id="rId66" display="https://www.utsource.net/itm/p/11726410.html"/>
    <hyperlink ref="L68" r:id="rId67" display="https://www.utsource.net/itm/p/98111.html"/>
    <hyperlink ref="L69" r:id="rId68" display="https://www.utsource.net/itm/p/11758168.html"/>
    <hyperlink ref="L70" r:id="rId69" display="https://www.utsource.net/itm/p/344455.html"/>
    <hyperlink ref="L71" r:id="rId70" display="https://www.utsource.net/itm/p/98090.html"/>
    <hyperlink ref="L72" r:id="rId71" display="https://www.utsource.net/itm/p/7286992.html"/>
    <hyperlink ref="L73" r:id="rId72" display="https://www.utsource.net/itm/p/9382341.html"/>
    <hyperlink ref="L74" r:id="rId73" display="https://www.utsource.net/itm/p/6887033.html"/>
    <hyperlink ref="L75" r:id="rId74" display="https://www.utsource.net/itm/p/9042970.html"/>
    <hyperlink ref="L76" r:id="rId75" display="https://www.utsource.net/itm/p/11760855.html"/>
    <hyperlink ref="L77" r:id="rId76" display="https://www.utsource.net/itm/p/6887031.html"/>
    <hyperlink ref="L78" r:id="rId77" display="https://www.utsource.net/itm/p/10227303.html"/>
    <hyperlink ref="L79" r:id="rId78" display="https://www.utsource.net/itm/p/11644778.html"/>
    <hyperlink ref="L80" r:id="rId79" display="https://www.utsource.net/itm/p/6497479.html"/>
    <hyperlink ref="L81" r:id="rId80" display="https://es.aliexpress.com/item/4000695402017.html?spm=a2g0s.9042311.0.0.274263c0KP7QF1"/>
    <hyperlink ref="L82" r:id="rId81" display="https://es.aliexpress.com/item/4000695402017.html?spm=a2g0s.9042311.0.0.274263c0KP7QF1"/>
    <hyperlink ref="L83" r:id="rId82" display="https://es.aliexpress.com/item/4000695402017.html?spm=a2g0s.9042311.0.0.274263c0KP7QF1"/>
    <hyperlink ref="L84" r:id="rId83" display="https://es.aliexpress.com/item/4000695402017.html?spm=a2g0s.9042311.0.0.274263c0KP7QF1"/>
    <hyperlink ref="L85" r:id="rId84" display="https://es.aliexpress.com/item/4000695402017.html?spm=a2g0s.9042311.0.0.274263c0KP7QF1"/>
    <hyperlink ref="L86" r:id="rId85" display="https://es.aliexpress.com/item/4000695402017.html?spm=a2g0s.9042311.0.0.274263c0KP7QF1"/>
    <hyperlink ref="L87" r:id="rId86" display="https://es.aliexpress.com/item/4000695402017.html?spm=a2g0s.9042311.0.0.274263c0KP7QF1"/>
    <hyperlink ref="L88" r:id="rId87" display="https://es.aliexpress.com/item/4000695402017.html?spm=a2g0s.9042311.0.0.274263c0KP7QF1"/>
    <hyperlink ref="L89" r:id="rId88" display="https://es.aliexpress.com/item/4000695402017.html?spm=a2g0s.9042311.0.0.274263c0KP7QF1"/>
    <hyperlink ref="L90" r:id="rId89" display="https://es.aliexpress.com/item/4000695402017.html?spm=a2g0s.9042311.0.0.274263c0KP7QF1"/>
    <hyperlink ref="L91" r:id="rId90" display="https://es.aliexpress.com/item/4000695402017.html?spm=a2g0s.9042311.0.0.274263c0KP7QF1"/>
    <hyperlink ref="L92" r:id="rId91" display="https://es.aliexpress.com/item/4000695402017.html?spm=a2g0s.9042311.0.0.274263c0KP7QF1"/>
    <hyperlink ref="L93" r:id="rId92" display="https://es.aliexpress.com/item/4000695402017.html?spm=a2g0s.9042311.0.0.274263c0KP7QF1"/>
    <hyperlink ref="L94" r:id="rId93" display="https://es.aliexpress.com/item/4000695402017.html?spm=a2g0s.9042311.0.0.274263c0KP7QF1"/>
    <hyperlink ref="L95" r:id="rId94" display="https://es.aliexpress.com/item/4000695402017.html?spm=a2g0s.9042311.0.0.274263c0KP7QF1"/>
    <hyperlink ref="L96" r:id="rId95" display="https://es.aliexpress.com/item/4000695402017.html?spm=a2g0s.9042311.0.0.274263c0KP7QF1"/>
    <hyperlink ref="L97" r:id="rId96" display="https://es.aliexpress.com/item/4000695402017.html?spm=a2g0s.9042311.0.0.274263c0KP7QF1"/>
    <hyperlink ref="L98" r:id="rId97" display="https://es.aliexpress.com/item/4000695402017.html?spm=a2g0s.9042311.0.0.274263c0KP7QF1"/>
    <hyperlink ref="L99" r:id="rId98" display="https://www.aliexpress.com/item/33036857983.html?spm=a2g0o.cart.0.0.1b003c00Re1xs5&amp;mp=1"/>
    <hyperlink ref="L100" r:id="rId99" display="https://es.aliexpress.com/item/4001048163251.html?spm=a2g0o.cart.0.0.5b263c00thiOeW&amp;mp=1"/>
    <hyperlink ref="L101" r:id="rId100" display="https://es.aliexpress.com/item/4001048163251.html?spm=a2g0o.cart.0.0.5b263c00thiOeW&amp;mp=1"/>
    <hyperlink ref="L102" r:id="rId101" display="https://es.aliexpress.com/item/4001048163251.html?spm=a2g0o.cart.0.0.5b263c00thiOeW&amp;mp=1"/>
    <hyperlink ref="L103" r:id="rId102" display="https://es.aliexpress.com/item/4001048163251.html?spm=a2g0o.cart.0.0.5b263c00thiOeW&amp;mp=1"/>
    <hyperlink ref="L104" r:id="rId103" display="https://es.aliexpress.com/item/4001048163251.html?spm=a2g0o.cart.0.0.5b263c00thiOeW&amp;mp=1"/>
    <hyperlink ref="L105" r:id="rId104" display="https://es.aliexpress.com/item/4001048163251.html?spm=a2g0o.cart.0.0.5b263c00thiOeW&amp;mp=1"/>
    <hyperlink ref="L106" r:id="rId105" display="https://es.aliexpress.com/item/32674938937.html?spm=a2g0o.cart.0.0.b6483c00iGqujn&amp;mp=1"/>
    <hyperlink ref="L107" r:id="rId106" display="https://es.aliexpress.com/item/4001048163251.html?spm=a2g0o.cart.0.0.5b263c00thiOeW&amp;mp=1"/>
    <hyperlink ref="L108" r:id="rId107" display="https://es.aliexpress.com/item/4001048163251.html?spm=a2g0o.cart.0.0.5b263c00thiOeW&amp;mp=1"/>
    <hyperlink ref="L109" r:id="rId108" display="https://es.aliexpress.com/item/32838910535.html?spm=a2g0o.productlist.0.0.76332cbdKZwiq8&amp;algo_pvid=c3a45284-2e9f-40de-97f2-b2e67ad2d2ce&amp;algo_expid=c3a45284-2e9f-40de-97f2-b2e67ad2d2ce-0&amp;btsid=0b0a0ae216126564247718702e5f3b&amp;ws_ab_test=searchweb0_0,searchweb201602_,searchweb201603_"/>
    <hyperlink ref="L110" r:id="rId109" display="https://es.aliexpress.com/item/4000395699194.html?spm=a2g0o.cart.0.0.536f3c00ER5ucW&amp;mp=1"/>
    <hyperlink ref="L111" r:id="rId110" display="https://es.aliexpress.com/item/4000395699194.html?spm=a2g0o.cart.0.0.536f3c00ER5ucW&amp;mp=1"/>
    <hyperlink ref="L112" r:id="rId111" display="https://es.aliexpress.com/item/32854270107.html?spm=a2g0o.productlist.0.0.46737b9dyLQI8C&amp;algo_pvid=2fde558c-a41d-4766-9efd-e44ff9065426&amp;algo_exp_id=2fde558c-a41d-4766-9efd-e44ff9065426-41&amp;pdp_ext_f=%7B%22sku_id%22%3A%2265270534702%22%7D&amp;pdp_pi=-1%3B1.47%3B-1%3B-1%40salePrice%3BEUR%3Bsearch-mainSearch"/>
    <hyperlink ref="L113" r:id="rId112" display="https://es.aliexpress.com/item/32958352035.html?gatewayAdapt=glo2esp&amp;spm=a2g0o.cart.0.0.5ab33c00KcRw3m&amp;mp=1"/>
    <hyperlink ref="L114" r:id="rId113" display="https://es.aliexpress.com/item/33006156813.html?spm=a2g0o.detail.1000060.2.24a14e92sqLtqf&amp;gps-id=pcDetailBottomMoreThisSeller&amp;scm=1007.13339.291025.0&amp;scm_id=1007.13339.291025.0&amp;scm-url=1007.13339.291025.0&amp;pvid=1744d8d3-7322-419f-acd6-1dbce0234fa1&amp;_t=gps-id%3ApcDetailBottomMoreThisSeller%2Cscm-url%3A1007.13339.291025.0%2Cpvid%3A1744d8d3-7322-419f-acd6-1dbce0234fa1%2Ctpp_buckets%3A668%232846%238109%231935&amp;pdp_npi=3%40dis%21EUR%212.03%210.89%21%21%21%21%21%40211b80c216829654862155076ed2ef%2167060850088%21rec%21ES%21821085921&amp;gatewayAdapt=glo2esp"/>
    <hyperlink ref="L115" r:id="rId114" display="https://es.aliexpress.com/item/1005005302825881.html?spm=a2g0o.productlist.main.1.231b6b2ceUYHwD&amp;algo_pvid=ea13b07e-66a7-478f-bdbc-5bb55b9a4fa2&amp;algo_exp_id=ea13b07e-66a7-478f-bdbc-5bb55b9a4fa2-0&amp;pdp_npi=3%40dis%21EUR%2112.15%214.86%21%21%21%21%21%402145280e16829673583703627d0749%2112000032554504178%21sea%21ES%21821085921&amp;curPageLogUid=CyLBkoMoLaLC"/>
    <hyperlink ref="L116" r:id="rId115" display="https://es.aliexpress.com/item/32719735398.html?spm=a2g0s.9042311.0.0.274263c09xaOks"/>
    <hyperlink ref="L117" r:id="rId116" display="https://es.aliexpress.com/item/4000838371377.html?spm=a2g0o.productlist.main.15.52be57f0JViERx&amp;algo_pvid=6f3aa1fb-0698-4640-be4d-2b2ce8d8baf9&amp;algo_exp_id=6f3aa1fb-0698-4640-be4d-2b2ce8d8baf9-7&amp;pdp_npi=3%40dis%21EUR%210.69%210.55%21%21%21%21%21%402100b20d16829662298698932d076a%2110000008725275996%21sea%21ES%21821085921&amp;curPageLogUid=TDqoLaS8NzUR"/>
    <hyperlink ref="L118" r:id="rId117" display="https://es.aliexpress.com/item/32848822296.html?spm=a2g0o.productlist.0.0.7ca553e5mlG4TZ&amp;algo_pvid=fe1f1d8d-92cf-4b94-98a2-42bc28f38de7&amp;algo_exp_id=fe1f1d8d-92cf-4b94-98a2-42bc28f38de7-5&amp;pdp_ext_f=%7B%22sku_id%22%3A%2210000001198835220%22%7D&amp;pdp_pi=-1%3B1.04%3B-1%3B-1%40salePrice%3BEUR%3Bsearch-mainSearch"/>
    <hyperlink ref="L119" r:id="rId118" display="https://es.aliexpress.com/item/32848822296.html?spm=a2g0o.productlist.0.0.7ca553e5mlG4TZ&amp;algo_pvid=fe1f1d8d-92cf-4b94-98a2-42bc28f38de7&amp;algo_exp_id=fe1f1d8d-92cf-4b94-98a2-42bc28f38de7-5&amp;pdp_ext_f=%7B%22sku_id%22%3A%2210000001198835220%22%7D&amp;pdp_pi=-1%3B1.04%3B-1%3B-1%40salePrice%3BEUR%3Bsearch-mainSearch"/>
    <hyperlink ref="L120" r:id="rId119" display="https://es.aliexpress.com/item/32848822296.html?spm=a2g0o.productlist.0.0.7ca553e5mlG4TZ&amp;algo_pvid=fe1f1d8d-92cf-4b94-98a2-42bc28f38de7&amp;algo_exp_id=fe1f1d8d-92cf-4b94-98a2-42bc28f38de7-5&amp;pdp_ext_f=%7B%22sku_id%22%3A%2210000001198835220%22%7D&amp;pdp_pi=-1%3B1.04%3B-1%3B-1%40salePrice%3BEUR%3Bsearch-mainSearch"/>
    <hyperlink ref="L121" r:id="rId120" display="https://jlcpcb.com/"/>
    <hyperlink ref="L122" r:id="rId121" display="https://www.utsource.net/itm/p/11242402.html"/>
    <hyperlink ref="L123" r:id="rId122" display="https://www.utsource.net/itm/p/9055516.html"/>
    <hyperlink ref="L124" r:id="rId123" display="https://es.aliexpress.com/item/4000695402017.html?spm=a2g0s.9042311.0.0.274263c0KP7QF1"/>
    <hyperlink ref="L125" r:id="rId124" display="https://es.aliexpress.com/item/33029492417.html?spm=a2g0o.detail.0.0.27ec6212go2Os7&amp;gps-id=pcDetailCartBuyAlsoBuy&amp;scm=1007.12908.131037.0&amp;scm_id=1007.12908.131037.0&amp;scm-url=1007.12908.131037.0&amp;pvid=1a733344-8b72-4849-88a5-eafa41b8490e"/>
    <hyperlink ref="L126" r:id="rId125" display="https://es.aliexpress.com/item/1005003241151232.html?gatewayAdapt=glo2esp&amp;spm=a2g0o.cart.0.0.33843c00xEvkUy&amp;mp=1"/>
    <hyperlink ref="L127" r:id="rId126" display="http://retrocables.es/tienda/index.php?id_product=53&amp;controller=product&amp;id_lang=4"/>
    <hyperlink ref="L128" r:id="rId127" display="http://retrocables.es/tienda/index.php?id_product=3&amp;controller=product&amp;id_lang=4"/>
    <hyperlink ref="L129" r:id="rId128" display="https://es.aliexpress.com/item/33051386587.html?spm=a2g0o.productlist.0.0.24c622f5ZLWYW5&amp;s=p&amp;ad_pvid=202003220524257836225585046730000602814_1&amp;algo_pvid=d6ac2c5f-2494-45cc-aeb2-94a0db2830ef&amp;algo_expid=d6ac2c5f-2494-45cc-aeb2-94a0db2830ef-0&amp;btsid=0b0a22a415848798653692488e09ac&amp;ws_ab_test=searchweb0_0,searchweb201602_,searchweb201603_"/>
    <hyperlink ref="L130" r:id="rId129" display="https://es.aliexpress.com/item/1005001456610390.html?spm=a2g0o.productlist.0.0.532833081DkvXy&amp;algo_pvid=2f04f6ea-f2c7-4707-9a64-18b875dd26c8&amp;algo_exp_id=2f04f6ea-f2c7-4707-9a64-18b875dd26c8-0"/>
    <hyperlink ref="L132" r:id="rId130" display="https://es.aliexpress.com/item/1005002279733396.html?spm=a2g0o.cart.0.0.3f373c00lGhXjm&amp;mp=1"/>
    <hyperlink ref="L133" r:id="rId131" display="https://es.aliexpress.com/item/1005002279733396.html?spm=a2g0o.cart.0.0.3f373c00lGhXjm&amp;mp=1"/>
    <hyperlink ref="L134" r:id="rId132" display="https://es.aliexpress.com/item/1005002279733396.html?spm=a2g0o.cart.0.0.3f373c00lGhXjm&amp;mp=1"/>
    <hyperlink ref="L135" r:id="rId133" display="https://es.aliexpress.com/item/1005002279733396.html?spm=a2g0o.cart.0.0.3f373c00lGhXjm&amp;mp=1"/>
    <hyperlink ref="L136" r:id="rId134" display="https://es.aliexpress.com/item/33005175186.html?spm=a2g0s.9042311.0.0.274263c0yTxl9o"/>
    <hyperlink ref="L137" r:id="rId135" display="https://es.aliexpress.com/item/32853612469.html?spm=a2g0o.productlist.0.0.3dbbcbe3Vbwtm9&amp;algo_pvid=ea19c974-e434-4cac-b9be-dfc5a240b8cb&amp;algo_exp_id=ea19c974-e434-4cac-b9be-dfc5a240b8cb-4&amp;pdp_ext_f=%7B%22sku_id%22%3A%2265226519322%22%7D&amp;pdp_pi=-1%3B1.45%3B-1%3B-1%40salePrice%3BEUR%3Bsearch-mainSearch"/>
    <hyperlink ref="L138" r:id="rId136" display="https://es.aliexpress.com/item/32855763468.html?spm=a2g0o.detail.1000014.9.6c47b8faPpMdPH&amp;gps-id=pcDetailBottomMoreOtherSeller&amp;scm=1007.14452.226710.0&amp;scm_id=1007.14452.226710.0&amp;scm-url=1007.14452.226710.0&amp;pvid=8dca3c1c-82d4-4767-aaa4-716c7a224aaf&amp;_t=gps-id:pcDetailBottomMoreOtherSeller,scm-url:1007.14452.226710.0,pvid:8dca3c1c-82d4-4767-aaa4-716c7a224aaf,tpp_buckets:668%230%23131923%2367_668%23888%233325%2315_4452%230%23226710%230_4452%233474%2316498%23728_4452%234862%2324463%23547_4452%233098%239599%23680_4452%235108%2323442%23388_4452%233564%2316062%23632_668%232846%238109%231935_668%235811%2327178%2332_668%236421%2330829%23783_668%232717%237564%23674_668%231000022185%231000066058%230_668%236808%2332778%23995_668%233422%2315392%23315_23416%230%23213724%230_23416%236336%2330490%236_23416%234721%2321967%23754_23416%234722%2321972%237&amp;&amp;pdp_ext_f=%7B%22sceneId%22:%2223416%22%7D&amp;fromDetail"/>
    <hyperlink ref="L139" r:id="rId137" display="https://es.aliexpress.com/item/33053313994.html?spm=a2g0o.productlist.0.0.16ca447aWVRnXn&amp;algo_pvid=3912f429-1edb-46f4-b2ae-9c70973c23fa&amp;algo_exp_id=3912f429-1edb-46f4-b2ae-9c70973c23fa-48"/>
    <hyperlink ref="L140" r:id="rId138" display="https://es.aliexpress.com/item/32855763468.html?spm=a2g0o.detail.1000014.9.6c47b8faPpMdPH&amp;gps-id=pcDetailBottomMoreOtherSeller&amp;scm=1007.14452.226710.0&amp;scm_id=1007.14452.226710.0&amp;scm-url=1007.14452.226710.0&amp;pvid=8dca3c1c-82d4-4767-aaa4-716c7a224aaf&amp;_t=gps-id:pcDetailBottomMoreOtherSeller,scm-url:1007.14452.226710.0,pvid:8dca3c1c-82d4-4767-aaa4-716c7a224aaf,tpp_buckets:668%230%23131923%2367_668%23888%233325%2315_4452%230%23226710%230_4452%233474%2316498%23728_4452%234862%2324463%23547_4452%233098%239599%23680_4452%235108%2323442%23388_4452%233564%2316062%23632_668%232846%238109%231935_668%235811%2327178%2332_668%236421%2330829%23783_668%232717%237564%23674_668%231000022185%231000066058%230_668%236808%2332778%23995_668%233422%2315392%23315_23416%230%23213724%230_23416%236336%2330490%236_23416%234721%2321967%23754_23416%234722%2321972%237&amp;&amp;pdp_ext_f=%7B%22sceneId%22:%2223416%22%7D&amp;fromDetail"/>
    <hyperlink ref="L141" r:id="rId139" display="https://es.aliexpress.com/item/4000557204854.html?spm=a2g0o.detail.1000014.55.e71f7d36AHrorR&amp;gps-id=pcDetailBottomMoreOtherSeller&amp;scm=1007.14976.197949.0&amp;scm_id=1007.14976.197949.0&amp;scm-url=1007.14976.197949.0&amp;pvid=5ba376ad-3c54-4b72-b07f-ffadeef4e170&amp;_t=g"/>
    <hyperlink ref="L142" r:id="rId140" display="https://es.aliexpress.com/item/1005001667810183.html?spm=a2g0o.productlist.0.0.13a012bdRXPYQg&amp;algo_pvid=0e26a731-5cce-4a23-a97b-083f927578b2&amp;algo_expid=0e26a731-5cce-4a23-a97b-083f927578b2-0&amp;btsid=0b0a182b16047635073938069e01df&amp;ws_ab_test=searchweb0_0,sea"/>
    <hyperlink ref="L143" r:id="rId141" location="DC-1-5" display="https://msxmakers.design.blog/2021/07/16/personaliza-tu-omega/#DC-1-5"/>
    <hyperlink ref="L144" r:id="rId142" display="https://es.aliexpress.com/item/32952657927.html?spm=a2g0o.productlist.0.0.656d20ac0DjltP&amp;algo_pvid=c822d501-17e0-4f76-add6-473b7c302689&amp;algo_expid=c822d501-17e0-4f76-add6-473b7c302689-0&amp;btsid=2100bdde16138116256705601e49ea&amp;ws_ab_test=searchweb0_0,searchwe"/>
    <hyperlink ref="L145" r:id="rId143" display="https://es.aliexpress.com/item/32841198269.html?spm=a2g0o.productlist.0.0.389272fd9T6hA1&amp;algo_pvid=cee639ac-139d-49b2-a02c-c11ee88800a7&amp;algo_exp_id=cee639ac-139d-49b2-a02c-c11ee88800a7-43&amp;pdp_ext_f=%7B%22sku_id%22%3A%2265116138194%22%7D"/>
    <hyperlink ref="L146" r:id="rId144" display="https://jlcpcb.com/"/>
    <hyperlink ref="L147" r:id="rId145" display="https://es.aliexpress.com/item/32855763468.html?spm=a2g0o.detail.1000014.9.6c47b8faPpMdPH&amp;gps-id=pcDetailBottomMoreOtherSeller&amp;scm=1007.14452.226710.0&amp;scm_id=1007.14452.226710.0&amp;scm-url=1007.14452.226710.0&amp;pvid=8dca3c1c-82d4-4767-aaa4-716c7a224aaf&amp;_t=gps-id:pcDetailBottomMoreOtherSeller,scm-url:1007.14452.226710.0,pvid:8dca3c1c-82d4-4767-aaa4-716c7a224aaf,tpp_buckets:668%230%23131923%2367_668%23888%233325%2315_4452%230%23226710%230_4452%233474%2316498%23728_4452%234862%2324463%23547_4452%233098%239599%23680_4452%235108%2323442%23388_4452%233564%2316062%23632_668%232846%238109%231935_668%235811%2327178%2332_668%236421%2330829%23783_668%232717%237564%23674_668%231000022185%231000066058%230_668%236808%2332778%23995_668%233422%2315392%23315_23416%230%23213724%230_23416%236336%2330490%236_23416%234721%2321967%23754_23416%234722%2321972%237&amp;&amp;pdp_ext_f=%7B%22sceneId%22:%2223416%22%7D&amp;fromDetail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  <drawing r:id="rId14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90642</TotalTime>
  <Application>LibreOffice/7.5.3.2$Linux_X86_64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2020-03-07T21:28:50Z</dcterms:created>
  <dc:creator/>
  <dc:description/>
  <dc:language>es-ES</dc:language>
  <cp:lastModifiedBy/>
  <dcterms:modified xsi:type="dcterms:W3CDTF">2023-06-28T00:02:09Z</dcterms:modified>
  <cp:revision>283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